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ACCSHARES\HomeDir$\WilliaMa\New acc.co.nz\Corporate documents\"/>
    </mc:Choice>
  </mc:AlternateContent>
  <xr:revisionPtr revIDLastSave="0" documentId="14_{A66B96AC-3151-4995-AA92-FB5295C7D8A8}" xr6:coauthVersionLast="36" xr6:coauthVersionMax="36" xr10:uidLastSave="{00000000-0000-0000-0000-000000000000}"/>
  <bookViews>
    <workbookView xWindow="0" yWindow="0" windowWidth="23040" windowHeight="919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4" hidden="1">'All other expenses'!$A$10:$E$23</definedName>
    <definedName name="_xlnm.Print_Area" localSheetId="4">'All other expenses'!$A$1:$E$31</definedName>
    <definedName name="_xlnm.Print_Area" localSheetId="5">'Gifts and benefits'!$A$1:$F$94</definedName>
    <definedName name="_xlnm.Print_Area" localSheetId="0">'Guidance for agencies'!$A$1:$A$58</definedName>
    <definedName name="_xlnm.Print_Area" localSheetId="3">Hospitality!$A$1:$E$27</definedName>
    <definedName name="_xlnm.Print_Area" localSheetId="1">'Summary and sign-off'!$A$1:$F$23</definedName>
    <definedName name="_xlnm.Print_Area" localSheetId="2">Travel!$A$1:$E$121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1" i="1" l="1"/>
  <c r="B84" i="1"/>
  <c r="B80" i="1"/>
  <c r="B79" i="1"/>
  <c r="B72" i="1"/>
  <c r="B61" i="1"/>
  <c r="B50" i="1"/>
  <c r="B43" i="1"/>
  <c r="B42" i="1"/>
  <c r="B11" i="3"/>
  <c r="D83" i="4" l="1"/>
  <c r="C25" i="3"/>
  <c r="C20" i="2"/>
  <c r="C93" i="1"/>
  <c r="C110" i="1"/>
  <c r="C37" i="1"/>
  <c r="B6" i="13" l="1"/>
  <c r="E59" i="13"/>
  <c r="C59" i="13"/>
  <c r="C85" i="4"/>
  <c r="C84" i="4"/>
  <c r="B59" i="13" l="1"/>
  <c r="B58" i="13"/>
  <c r="D58" i="13"/>
  <c r="B57" i="13"/>
  <c r="D57" i="13"/>
  <c r="D56" i="13"/>
  <c r="B56" i="13"/>
  <c r="D55" i="13"/>
  <c r="B55" i="13"/>
  <c r="D54" i="13"/>
  <c r="B54" i="13"/>
  <c r="B2" i="4"/>
  <c r="B3" i="4"/>
  <c r="B2" i="3"/>
  <c r="B3" i="3"/>
  <c r="B2" i="2"/>
  <c r="B3" i="2"/>
  <c r="B2" i="1"/>
  <c r="B3" i="1"/>
  <c r="F57" i="13" l="1"/>
  <c r="D20" i="2" s="1"/>
  <c r="F59" i="13"/>
  <c r="E83" i="4" s="1"/>
  <c r="F58" i="13"/>
  <c r="D25" i="3" s="1"/>
  <c r="F56" i="13"/>
  <c r="D110" i="1" s="1"/>
  <c r="F55" i="13"/>
  <c r="D93" i="1" s="1"/>
  <c r="F54" i="13"/>
  <c r="D37" i="1" s="1"/>
  <c r="C16" i="13" l="1"/>
  <c r="C17" i="13"/>
  <c r="B5" i="4" l="1"/>
  <c r="B4" i="4"/>
  <c r="B5" i="3"/>
  <c r="B4" i="3"/>
  <c r="B5" i="2"/>
  <c r="B4" i="2"/>
  <c r="B5" i="1"/>
  <c r="B4" i="1"/>
  <c r="C15" i="13" l="1"/>
  <c r="F12" i="13" l="1"/>
  <c r="C83" i="4"/>
  <c r="F11" i="13" s="1"/>
  <c r="F13" i="13" l="1"/>
  <c r="B110" i="1"/>
  <c r="B17" i="13" s="1"/>
  <c r="B93" i="1"/>
  <c r="B16" i="13" s="1"/>
  <c r="B37" i="1"/>
  <c r="B15" i="13" s="1"/>
  <c r="B25" i="3" l="1"/>
  <c r="B13" i="13" s="1"/>
  <c r="B20" i="2"/>
  <c r="B12" i="13" s="1"/>
  <c r="B11" i="13" l="1"/>
  <c r="B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<sst xmlns="http://schemas.openxmlformats.org/spreadsheetml/2006/main" count="797" uniqueCount="457">
  <si>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</si>
  <si>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</si>
  <si>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</si>
  <si>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</si>
  <si>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</si>
  <si>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</si>
  <si>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</si>
  <si>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</si>
  <si>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</si>
  <si>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</si>
  <si>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</si>
  <si>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</si>
  <si>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</si>
  <si>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</si>
  <si>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</si>
  <si>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</si>
  <si>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</si>
  <si>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</si>
  <si>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</si>
  <si>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</si>
  <si>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</si>
  <si>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</si>
  <si>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</si>
  <si>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</si>
  <si>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</si>
  <si>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</si>
  <si>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</si>
  <si>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</si>
  <si>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</si>
  <si>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</si>
  <si>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</si>
  <si>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</si>
  <si>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</si>
  <si>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</si>
  <si>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</si>
  <si>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</si>
  <si>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</si>
  <si>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</si>
  <si>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</si>
  <si>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</si>
  <si>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</si>
  <si>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</si>
  <si>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</si>
  <si>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</si>
  <si>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</si>
  <si>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</si>
  <si>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</si>
  <si>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</si>
  <si>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</si>
  <si>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</si>
  <si>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</si>
  <si>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</si>
  <si>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</si>
  <si>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</si>
  <si>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</si>
  <si>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</si>
  <si>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</si>
  <si>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</si>
  <si>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</si>
  <si>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</si>
  <si>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</si>
  <si>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</si>
  <si>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</si>
  <si>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</si>
  <si>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</si>
  <si>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</si>
  <si>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</si>
  <si>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</si>
  <si>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</si>
  <si>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</si>
  <si>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</si>
  <si>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</si>
  <si>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</si>
  <si>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</si>
  <si>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</si>
  <si>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</si>
  <si>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</si>
  <si>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</si>
  <si>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</si>
  <si>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</si>
  <si>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</si>
  <si>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</si>
  <si>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</si>
  <si>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</si>
  <si>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</si>
  <si>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</si>
  <si>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</si>
  <si>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</si>
  <si>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</si>
  <si>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</si>
  <si>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</si>
  <si>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</si>
  <si>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</si>
  <si>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</si>
  <si>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</si>
  <si>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</si>
  <si>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</si>
  <si>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</si>
  <si>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</si>
  <si>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</si>
  <si>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</si>
  <si>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</si>
  <si>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</si>
  <si>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</si>
  <si>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</si>
  <si>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</si>
  <si>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</si>
  <si>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</si>
  <si>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</si>
  <si>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</si>
  <si>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</si>
  <si>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</si>
  <si>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</si>
  <si>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</si>
  <si>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</si>
  <si>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</si>
  <si>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</si>
  <si>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</si>
  <si>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</si>
  <si>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</si>
  <si>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</si>
  <si>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</si>
  <si>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</si>
  <si>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</si>
  <si>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</si>
  <si>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</si>
  <si>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</si>
  <si>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</si>
  <si>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</si>
  <si>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</si>
  <si>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</si>
  <si>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</si>
  <si>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</si>
  <si>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</si>
  <si>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</si>
  <si>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</si>
  <si>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</si>
  <si>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</si>
  <si>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</si>
  <si>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</si>
  <si>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</si>
  <si>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</si>
  <si>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</si>
  <si>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</si>
  <si>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</si>
  <si>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</si>
  <si>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</si>
  <si>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</si>
  <si>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</si>
  <si>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</si>
  <si>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</si>
  <si>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</si>
  <si>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</si>
  <si>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</si>
  <si>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</si>
  <si>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</si>
  <si>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</si>
  <si>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</si>
  <si>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</si>
  <si>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</si>
  <si>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</si>
  <si>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</si>
  <si>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</si>
  <si>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</si>
  <si>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</si>
  <si>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</si>
  <si>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</si>
  <si>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ACC</t>
  </si>
  <si>
    <t>Scott Pickering</t>
  </si>
  <si>
    <t>Airfares</t>
  </si>
  <si>
    <t>Auckland</t>
  </si>
  <si>
    <t>Rental car</t>
  </si>
  <si>
    <t>Accommodation</t>
  </si>
  <si>
    <t>Meal</t>
  </si>
  <si>
    <t>Parking</t>
  </si>
  <si>
    <t>Meals</t>
  </si>
  <si>
    <t>Taxi</t>
  </si>
  <si>
    <t>Wellington</t>
  </si>
  <si>
    <t>Salesforce</t>
  </si>
  <si>
    <t>Event - Digital Transformation with Manny Maceda - 21/08/18</t>
  </si>
  <si>
    <t>Bain &amp; Co</t>
  </si>
  <si>
    <t>Invitation to dinner at Logan Brown Restaurant - 16/08/18</t>
  </si>
  <si>
    <t>Ernst &amp; Young Group Ltd</t>
  </si>
  <si>
    <t>PwC</t>
  </si>
  <si>
    <t>NZ Rugby</t>
  </si>
  <si>
    <t>Tickets x2 to All Blacks game - 25/08/18</t>
  </si>
  <si>
    <t>Tickets x2 to Bledisloe Cup Australia vs NZ - 25/08/18</t>
  </si>
  <si>
    <t>NIB</t>
  </si>
  <si>
    <t>Invite to NZF Awards dinner - 08/09/18</t>
  </si>
  <si>
    <t>NZ Football</t>
  </si>
  <si>
    <t>Invite to annual SenateSHJ party - 05/09/18</t>
  </si>
  <si>
    <t>Senate SHJ</t>
  </si>
  <si>
    <t>NZSA</t>
  </si>
  <si>
    <t>Tickets x2 to NZ vs South Africa game - 15/09/18</t>
  </si>
  <si>
    <t>Air NZ</t>
  </si>
  <si>
    <t>Russell McVeagh</t>
  </si>
  <si>
    <t>Tickets x2 to annual official pre-test fundraising luncheon - 24/08/18</t>
  </si>
  <si>
    <t>Rugby Foundation</t>
  </si>
  <si>
    <t>Tickets x4 to Air Force in concert - 06/10/18</t>
  </si>
  <si>
    <t>Air Force NZ</t>
  </si>
  <si>
    <t>Physiotherapy NZ</t>
  </si>
  <si>
    <t>KPMG</t>
  </si>
  <si>
    <t>Fulton Hogan Board client function - 28/08/18</t>
  </si>
  <si>
    <t>Fulton Hogan</t>
  </si>
  <si>
    <t>NZ Rugby &amp; Crimestoppers present Bryan Fogel - 29/08/18</t>
  </si>
  <si>
    <t>2018 Brandenburg Spring dinner - 06/10/18</t>
  </si>
  <si>
    <t>Dinner with the Prime Minister - 03/10/18</t>
  </si>
  <si>
    <t>Rural Women NZ</t>
  </si>
  <si>
    <t>PIEF</t>
  </si>
  <si>
    <t>NZ Rugby League</t>
  </si>
  <si>
    <t>Wild Health</t>
  </si>
  <si>
    <t>Tickets x2 to 2018 ASB Rugby awards - 13/12/18</t>
  </si>
  <si>
    <t>NZ vs Australia test match - 13/10/18</t>
  </si>
  <si>
    <t>NZRL</t>
  </si>
  <si>
    <t>Christmas function - 03/12/18</t>
  </si>
  <si>
    <t>Kerridge &amp; Partners</t>
  </si>
  <si>
    <t>Breakfast with Prof Ludo Van der Heyden - 02/11/18</t>
  </si>
  <si>
    <t>Ministry of Justice</t>
  </si>
  <si>
    <t>Be. Leadership graduation - 01/12/18</t>
  </si>
  <si>
    <t>Be. Accessible</t>
  </si>
  <si>
    <t>Invoice</t>
  </si>
  <si>
    <t>Queenstown</t>
  </si>
  <si>
    <t>Martinborough</t>
  </si>
  <si>
    <t>Tauranga</t>
  </si>
  <si>
    <t>Sydney</t>
  </si>
  <si>
    <t>Taxis</t>
  </si>
  <si>
    <r>
      <t>GST exc</t>
    </r>
    <r>
      <rPr>
        <b/>
        <sz val="10"/>
        <rFont val="Arial"/>
        <family val="2"/>
      </rPr>
      <t/>
    </r>
  </si>
  <si>
    <t>GST exc</t>
  </si>
  <si>
    <t>Membership renewal</t>
  </si>
  <si>
    <t>Renewal of Australian &amp; NZ Institute of Insurance &amp; Finance (ANZIIF) membership</t>
  </si>
  <si>
    <t>Office of the Privacy Commisioner</t>
  </si>
  <si>
    <t>International Privacy forum - 04/12/18</t>
  </si>
  <si>
    <t>5 - 16 November 2018</t>
  </si>
  <si>
    <t>Visa</t>
  </si>
  <si>
    <t>Phone case</t>
  </si>
  <si>
    <t>AUB</t>
  </si>
  <si>
    <t>Dinner with AUB visitors - 11/12/18</t>
  </si>
  <si>
    <t>NZInitiative</t>
  </si>
  <si>
    <t>Dinner with RT Hon Stephen Harper - 21/03/19</t>
  </si>
  <si>
    <t>New Zealander of the Year Gala - 13/02/19</t>
  </si>
  <si>
    <t>KiwiBank</t>
  </si>
  <si>
    <t>Air NZ Parliamentary Function invite - 19/02/19</t>
  </si>
  <si>
    <t>Air New Zealand</t>
  </si>
  <si>
    <t>Palmerston North and Whanganui</t>
  </si>
  <si>
    <t>Branch visits and meetings</t>
  </si>
  <si>
    <t>Dunedin, Timaru and Christchurch</t>
  </si>
  <si>
    <t>New Plymouth</t>
  </si>
  <si>
    <t>Auckland and Wellington</t>
  </si>
  <si>
    <t>San Francisco, Toronto and Vancouver</t>
  </si>
  <si>
    <t>Travel between Palmerston North and Whanganui</t>
  </si>
  <si>
    <t>Transport around Tauranga</t>
  </si>
  <si>
    <t>9 - 12 September 2018</t>
  </si>
  <si>
    <t>Travel between Queenstown and Alexandra</t>
  </si>
  <si>
    <t>16 - 20 September 2018</t>
  </si>
  <si>
    <t>17 - 19 December 2018</t>
  </si>
  <si>
    <t>Palmerston North</t>
  </si>
  <si>
    <t>Labour2030: The Collision of Demographics, Automation and Inequality - Lunch</t>
  </si>
  <si>
    <t>Invite to dinner with PNZ President - 14/09/18</t>
  </si>
  <si>
    <t>Invitation to NZI Rural Women NZ Business Awards - 20/11/18</t>
  </si>
  <si>
    <t>NZ Rugby/Crimestoppers</t>
  </si>
  <si>
    <t>Business NZ</t>
  </si>
  <si>
    <t>Lunch (3 attendees)</t>
  </si>
  <si>
    <t>Personal injury &amp; disability management conference - 17/10/18</t>
  </si>
  <si>
    <t>Wild Health event - Early bird offer - 20/11/18</t>
  </si>
  <si>
    <t>Dinner (11 attendees)</t>
  </si>
  <si>
    <t>New work phone</t>
  </si>
  <si>
    <t>1 night</t>
  </si>
  <si>
    <t>3 nights</t>
  </si>
  <si>
    <t>Dinner (10 attendees)</t>
  </si>
  <si>
    <t>Accommodation, conference room hire and catering costs</t>
  </si>
  <si>
    <t>12 - 13 February 2019</t>
  </si>
  <si>
    <t>Executive offsite meeting for 1 night (8 attendees)</t>
  </si>
  <si>
    <t>Executive offsite meeting dinner</t>
  </si>
  <si>
    <t>28 - 29 March 2019</t>
  </si>
  <si>
    <t>External stakeholder meetings (paid for flights personally)</t>
  </si>
  <si>
    <t>Rental Car</t>
  </si>
  <si>
    <t>Breakfast (2 attendees)</t>
  </si>
  <si>
    <t>Networking dinner and business update - 22/05/19</t>
  </si>
  <si>
    <t>Auckland airport parking fees</t>
  </si>
  <si>
    <t>4 nights</t>
  </si>
  <si>
    <t xml:space="preserve">Airfares </t>
  </si>
  <si>
    <t>29 - 30 October 2018</t>
  </si>
  <si>
    <t>Dinner (2 attendees)</t>
  </si>
  <si>
    <t>J.P Morgan</t>
  </si>
  <si>
    <t>Public Sector Network</t>
  </si>
  <si>
    <t>Guidewire</t>
  </si>
  <si>
    <t>BusinessNZ</t>
  </si>
  <si>
    <t>Zeroharm</t>
  </si>
  <si>
    <t>Invitation to Investec Rugby Championship Match - 27/07/19</t>
  </si>
  <si>
    <t>J.P Morgan Digital Conference - 01/05/19</t>
  </si>
  <si>
    <t>Public Sector Women in Leadership Conference - 29/09/19</t>
  </si>
  <si>
    <t>World of Wearable Arts - 26/09/19</t>
  </si>
  <si>
    <t>Dinner with Guidewire - 21/05/19</t>
  </si>
  <si>
    <t>Pre-Budget Lunch with the Prime Minister - 24/05/19</t>
  </si>
  <si>
    <t>Safeguard Awards Dinner - 28/05/19</t>
  </si>
  <si>
    <t>Invite to NZSA Biennial cocktail function - 21/09/18</t>
  </si>
  <si>
    <t>Salesforce Futures LAB - 31/07/18</t>
  </si>
  <si>
    <t>Ticket x1 to All Blacks vs Australia match - 25/08/18</t>
  </si>
  <si>
    <t>Round table dinner - Global &amp; NZ CEO's navigating their future - 10/09/18</t>
  </si>
  <si>
    <t>AIMS Games team dinner with accompanying x12 staff</t>
  </si>
  <si>
    <t>5 - 6 September 2018</t>
  </si>
  <si>
    <t>Executive offsite meeting dinner (8 attendees)</t>
  </si>
  <si>
    <t>Ticket x1 to NZ vs Australia test match - 13/10/18</t>
  </si>
  <si>
    <t>Dinner with accompanying x3 staff</t>
  </si>
  <si>
    <t xml:space="preserve">Travel from Nelson airport to accommodation </t>
  </si>
  <si>
    <t>1 night in Nelson</t>
  </si>
  <si>
    <t>1 night in Invercargill</t>
  </si>
  <si>
    <t>Phone/iPad usage</t>
  </si>
  <si>
    <t>Breakfast, morning tea and dinner with accompanying Exec members x8</t>
  </si>
  <si>
    <t>2 nights (8 attendees)</t>
  </si>
  <si>
    <t>Breakfast with accompanying CE office staff while travelling to Tauranga - x4</t>
  </si>
  <si>
    <t>Travel from dinner with ACC Board to welcome new members</t>
  </si>
  <si>
    <t>Gala dinner for Wellington Homeless Womens Trust (The future of Sport) - 11/04/19</t>
  </si>
  <si>
    <t>Attended as a Director of Kiwibank</t>
  </si>
  <si>
    <t>Pittsburgh to New York</t>
  </si>
  <si>
    <t>New York to San Francisco</t>
  </si>
  <si>
    <t>San Francisco to Vancouver</t>
  </si>
  <si>
    <t>Flights</t>
  </si>
  <si>
    <t>Pittsburgh</t>
  </si>
  <si>
    <t>Vancouver</t>
  </si>
  <si>
    <t>New York</t>
  </si>
  <si>
    <t>San Francisco</t>
  </si>
  <si>
    <t>Hamilton</t>
  </si>
  <si>
    <t>Travel between Auckland, Chicago and Pittsburgh, then return Vancouver to Auckland for US/Canada Stakeholder meetings</t>
  </si>
  <si>
    <t>Tauranga, Auckland and Wellington</t>
  </si>
  <si>
    <t>Wellington, Dunedin and Auckland</t>
  </si>
  <si>
    <t>Auckland, Chicago, Pittsburgh and Vancouver</t>
  </si>
  <si>
    <t xml:space="preserve">2 nights including taxes </t>
  </si>
  <si>
    <t>Uber travel for entirety of trip including to and from airport</t>
  </si>
  <si>
    <t>Internet</t>
  </si>
  <si>
    <t>Travel from accommodation to airport</t>
  </si>
  <si>
    <t>1 night including taxes</t>
  </si>
  <si>
    <t>4 nights including taxes</t>
  </si>
  <si>
    <t>Inflight WiFi charges</t>
  </si>
  <si>
    <t>Dinner (5 attendees)</t>
  </si>
  <si>
    <t>Annual renewal of Institute of Director's membership</t>
  </si>
  <si>
    <t>Government House Function - 14/06/2019</t>
  </si>
  <si>
    <t>The Wellington Sexual Abuse HELP Foundation</t>
  </si>
  <si>
    <t>2x tickets World of Wearable Arts - 26/09/19</t>
  </si>
  <si>
    <t>Ethnic Communities</t>
  </si>
  <si>
    <t>Russell McVeigh</t>
  </si>
  <si>
    <t>2x tickets All Blacks vs Australia - 17/08/19</t>
  </si>
  <si>
    <t>2x tickets All Blacks vs South Africa - 27/07/19</t>
  </si>
  <si>
    <t>NZ Football Awards - 27/07/19</t>
  </si>
  <si>
    <t>Parliamentary Eid Celebration - 12/06/19</t>
  </si>
  <si>
    <t>Parliamentary Rugby Team Fundraiser</t>
  </si>
  <si>
    <t>2x tickets to NZ vs Tonga Rugby Leaque - 22/06/19</t>
  </si>
  <si>
    <t>2x tickets to All Blacks vs South Africa - 27/07/19</t>
  </si>
  <si>
    <t>Travel to SSC Retreat at Ohariu Farm</t>
  </si>
  <si>
    <t>EY</t>
  </si>
  <si>
    <t>Tenzing Ltd</t>
  </si>
  <si>
    <t>NZX</t>
  </si>
  <si>
    <t>SenateSHJ</t>
  </si>
  <si>
    <t>Workbridge</t>
  </si>
  <si>
    <t>NZ Air Force</t>
  </si>
  <si>
    <t>Grant Thornton</t>
  </si>
  <si>
    <t>EY's Legendary Rugby Lunch</t>
  </si>
  <si>
    <t>2x tickets to Māori All Blacks vs Fiji game</t>
  </si>
  <si>
    <t>Boardroom series lunch with US Ambassador Scott Brown</t>
  </si>
  <si>
    <t>Celebration of NZ's Capital Markets &amp; 150 years of our exchange</t>
  </si>
  <si>
    <t>Annual SenateSHJ Party</t>
  </si>
  <si>
    <t>Chief Executive's Lunch</t>
  </si>
  <si>
    <t>CE Luncheon Series with Martin Matthews</t>
  </si>
  <si>
    <t xml:space="preserve">Zero Carbon Bill with Hon James Shaw, Minister for Climate Change </t>
  </si>
  <si>
    <t xml:space="preserve">The Wellbeing Budget and Child Poverty </t>
  </si>
  <si>
    <t xml:space="preserve">Dr Alan Bollard on economic disruption in Asia Pacific- Seminar </t>
  </si>
  <si>
    <t>Networking lunch</t>
  </si>
  <si>
    <t xml:space="preserve">Gala trust Dinner to celebrate Sir Ed's 100th </t>
  </si>
  <si>
    <t>State Sector Act Reform: designing a Public Service that's fit for the next 30 years</t>
  </si>
  <si>
    <t xml:space="preserve">Annual Fundraising Luncheon for Rugby Foundation </t>
  </si>
  <si>
    <t>The Air Forces in Concert</t>
  </si>
  <si>
    <t>IPANZ</t>
  </si>
  <si>
    <t>ChapmanTripp</t>
  </si>
  <si>
    <t>Supplier contracted</t>
  </si>
  <si>
    <t xml:space="preserve">Kerridge &amp; Partners </t>
  </si>
  <si>
    <t>Business Circle NZ</t>
  </si>
  <si>
    <t>SSC</t>
  </si>
  <si>
    <t>NZ Rubgy Foundation</t>
  </si>
  <si>
    <t xml:space="preserve">Nelson </t>
  </si>
  <si>
    <t xml:space="preserve">Auckland, Invercargill and Nelson </t>
  </si>
  <si>
    <t>Invercargill</t>
  </si>
  <si>
    <t>Queenstown and Invercargill</t>
  </si>
  <si>
    <t>Queenstown and Alexandra</t>
  </si>
  <si>
    <t>01 July 2018 - 30 June 2019</t>
  </si>
  <si>
    <t>July 2018</t>
  </si>
  <si>
    <t>August 2018</t>
  </si>
  <si>
    <t>September 2018</t>
  </si>
  <si>
    <t>October 2018</t>
  </si>
  <si>
    <t>December 2018</t>
  </si>
  <si>
    <t>February 2019</t>
  </si>
  <si>
    <t>March 2019</t>
  </si>
  <si>
    <t>April 2019</t>
  </si>
  <si>
    <t>May 2019</t>
  </si>
  <si>
    <t>June 2019</t>
  </si>
  <si>
    <t>Dinner for 2 (ACC staff travelling)</t>
  </si>
  <si>
    <t>Dinner for 3 (ACC staff travelling)</t>
  </si>
  <si>
    <t>7 nights while travelling for FINEOS/Guidewire conferences and ACC stakeholder meetings (flights paid personally, required to be in Sydney personally so combined travel)</t>
  </si>
  <si>
    <t>Flights between offices (4 one-way flights)</t>
  </si>
  <si>
    <t>Flights between offices  (5 one-way flights)</t>
  </si>
  <si>
    <t>Travel between Palmerston North and Whanganui for branch visits and meetings</t>
  </si>
  <si>
    <t>Branch visit (Alexandra) and Hugo Group retreat</t>
  </si>
  <si>
    <t>Breakfast while travelling for AIMS Games</t>
  </si>
  <si>
    <t>Including accompanying x2 staff while travelling</t>
  </si>
  <si>
    <t>Flights between offices (5 one-way flights)</t>
  </si>
  <si>
    <t>Branch visit (New Plymouth) - includes departing Wellington and returning to Auckland</t>
  </si>
  <si>
    <t>Lunch meeting with Branch Manager</t>
  </si>
  <si>
    <t>Travel for 2 days from Queenstown to Invercargill (combining NZSA conference and branch visits)</t>
  </si>
  <si>
    <t>Travel to NZ Society of Actuaries conference in Queenstown (guest speaker)</t>
  </si>
  <si>
    <t>Travel from Invercargill to Nelson for branch visits then returning to Auckland</t>
  </si>
  <si>
    <t>Executive team offsite and back to Wellington office for meetings</t>
  </si>
  <si>
    <t>Hawke's Bay</t>
  </si>
  <si>
    <t>Travel in Hawke's Bay for Executive team offsite and planning</t>
  </si>
  <si>
    <t>Flights between offices (1 one-way flight)</t>
  </si>
  <si>
    <t>Flights between offices (Tauranga to Wellington, returning to Auckland)</t>
  </si>
  <si>
    <t>Auckland, Christchurch and Wellington</t>
  </si>
  <si>
    <t>Christchurch</t>
  </si>
  <si>
    <t>Travel around Christchurch (branch visit)</t>
  </si>
  <si>
    <t>Visit to Dunedin branch</t>
  </si>
  <si>
    <t xml:space="preserve">Visit to Christchurch branch </t>
  </si>
  <si>
    <t>Flights between offices (2 one-way flights)</t>
  </si>
  <si>
    <t>Visit to Whanganui branch and meeting with key stakeholder (return flight to Auckland)</t>
  </si>
  <si>
    <t>Wellington to Tauranga</t>
  </si>
  <si>
    <t>Flights between offices (8 one way flights)</t>
  </si>
  <si>
    <t>One way fare from Hamilton to Wellington - following visit to Hamilton site</t>
  </si>
  <si>
    <t>Visit to Hamilton site - Auckland to Hamilton leg</t>
  </si>
  <si>
    <t>Travel to business meeting. Relates to 2017/2018 expenses - taxi report received after submission.</t>
  </si>
  <si>
    <t>Parking at Te Papa for 2 hours to attend ACC Customer Panel conference. Relates to 2017/2018 expenses - taxi report received after submission.</t>
  </si>
  <si>
    <t>Attending opening of ACC's Newmarket site</t>
  </si>
  <si>
    <t>Returning from dinner with ACC Board</t>
  </si>
  <si>
    <t>Site visit with Board member (Newmarket)</t>
  </si>
  <si>
    <t>Returning from ACC Board meeting function</t>
  </si>
  <si>
    <t>Meeting at ACC Newmarket (returning from airport)</t>
  </si>
  <si>
    <t>ACC Board dinner - hosting 2 x US guests (paid for by CE credit card)</t>
  </si>
  <si>
    <t>Meeting in Sydney with external stakeholder</t>
  </si>
  <si>
    <t>Meeting with external stakeholder (over breakfast)</t>
  </si>
  <si>
    <t>Dinner meeting with Board member during Committee/Board meetings</t>
  </si>
  <si>
    <t>Chief Executive's office planning and team building day</t>
  </si>
  <si>
    <t>Monthly charges - total for year</t>
  </si>
  <si>
    <t>Hugo Group CEO retreat, 16-18 August 2018 - Management Development</t>
  </si>
  <si>
    <t>Farewell lunch for Executive team member (7 attendees)</t>
  </si>
  <si>
    <t>Event ticket</t>
  </si>
  <si>
    <t>Replacement of work phone due to battery failure</t>
  </si>
  <si>
    <t>New protective case for work phone</t>
  </si>
  <si>
    <t>Event - PwC NED development session on APRA findingd - 30/07/18</t>
  </si>
  <si>
    <t>Stakeholder christmas function - 26/11/18</t>
  </si>
  <si>
    <t>Australian Open 2019 Men's single final - 29/01/18</t>
  </si>
  <si>
    <t xml:space="preserve">Boardroom briefing with Kevin Lavery, CEO Wellington City Council </t>
  </si>
  <si>
    <t>Attending Bain Global Insurance CEO Summit and additional meetings at Plug and Play, and Salesforce in San Francisco. Meeting with WSIB in Toronto and Worksafe BC in Vancouver</t>
  </si>
  <si>
    <t>Board Chair (on a monthly and agreggate basis)</t>
  </si>
  <si>
    <t>Attending AIMS Games (ACC sponsored event) and branch visit</t>
  </si>
  <si>
    <t xml:space="preserve">Travel to Dunedin for Physiotherapy conference and then travel from Christchurch to Auckland office. Guest speaker at conference. </t>
  </si>
  <si>
    <t>For travel between Dunedin, Timaru and Christchurch for branch visits and Canterbury Business Awards (presenting an ACC-sponsored health and safety award)</t>
  </si>
  <si>
    <t>Speaking at HACK Aotearoa conference, University of Auckland (ACC-sponsored event)</t>
  </si>
  <si>
    <t>Attending Attitude Awards (ACC-sponsored event)</t>
  </si>
  <si>
    <t>Hosting PwC staff - Building relationships, discussion about transformation work programme</t>
  </si>
  <si>
    <t>Hosting members from MIT, USA. Visiting to build relationship with ACC - full day workshop and HACK Aotearoa conference (ACC sponsored event)</t>
  </si>
  <si>
    <t>NZ Asian Leaders evening event on diversity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</si>
</sst>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theme="0"/>
      </bottom>
      <diagonal/>
    </border>
    <border>
      <left/>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8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20" fillId="3" borderId="12" xfId="0" applyFont="1" applyFill="1" applyBorder="1" applyAlignment="1" applyProtection="1">
      <alignment vertical="center" wrapText="1"/>
    </xf>
    <xf numFmtId="0" fontId="0" fillId="0" borderId="4" xfId="0" applyFont="1" applyFill="1" applyBorder="1" applyAlignment="1" applyProtection="1">
      <alignment horizontal="left" vertical="center" wrapText="1"/>
      <protection locked="0"/>
    </xf>
    <xf numFmtId="0" fontId="15" fillId="0" borderId="4" xfId="0" applyNumberFormat="1"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167" fontId="15" fillId="10" borderId="8" xfId="0" applyNumberFormat="1" applyFont="1" applyFill="1" applyBorder="1" applyAlignment="1" applyProtection="1">
      <alignment vertical="center"/>
      <protection locked="0"/>
    </xf>
    <xf numFmtId="0" fontId="15" fillId="10" borderId="14" xfId="0" applyFont="1" applyFill="1" applyBorder="1" applyAlignment="1" applyProtection="1">
      <alignment vertical="center" wrapText="1"/>
      <protection locked="0"/>
    </xf>
    <xf numFmtId="0" fontId="15" fillId="10" borderId="23" xfId="0"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167" fontId="15" fillId="10" borderId="15" xfId="0" applyNumberFormat="1" applyFont="1" applyFill="1" applyBorder="1" applyAlignment="1" applyProtection="1">
      <alignment vertical="center" wrapText="1"/>
      <protection locked="0"/>
    </xf>
    <xf numFmtId="0" fontId="15" fillId="10" borderId="24" xfId="0" applyFont="1" applyFill="1" applyBorder="1" applyAlignment="1" applyProtection="1">
      <alignment vertical="center" wrapText="1"/>
      <protection locked="0"/>
    </xf>
    <xf numFmtId="167" fontId="15" fillId="10" borderId="16" xfId="0" applyNumberFormat="1" applyFont="1" applyFill="1" applyBorder="1" applyAlignment="1" applyProtection="1">
      <alignment vertical="center"/>
      <protection locked="0"/>
    </xf>
    <xf numFmtId="0" fontId="0" fillId="0" borderId="20" xfId="0" applyBorder="1" applyAlignment="1" applyProtection="1">
      <alignment wrapText="1"/>
    </xf>
    <xf numFmtId="0" fontId="1" fillId="0" borderId="20" xfId="0" applyFont="1" applyBorder="1" applyAlignment="1" applyProtection="1">
      <alignment wrapText="1"/>
    </xf>
    <xf numFmtId="0" fontId="2" fillId="0" borderId="20" xfId="0" applyFont="1" applyFill="1" applyBorder="1" applyAlignment="1" applyProtection="1">
      <alignment wrapText="1"/>
    </xf>
    <xf numFmtId="0" fontId="1" fillId="0" borderId="20" xfId="0" applyFont="1" applyBorder="1" applyAlignment="1" applyProtection="1">
      <alignment vertical="center" wrapText="1"/>
    </xf>
    <xf numFmtId="0" fontId="0" fillId="0" borderId="20" xfId="0" applyBorder="1" applyAlignment="1" applyProtection="1">
      <alignment wrapText="1"/>
      <protection locked="0"/>
    </xf>
    <xf numFmtId="0" fontId="0" fillId="0" borderId="28" xfId="0" applyBorder="1" applyAlignment="1" applyProtection="1">
      <alignment wrapText="1"/>
    </xf>
    <xf numFmtId="0" fontId="1" fillId="0" borderId="22" xfId="0" applyFont="1" applyBorder="1" applyAlignment="1" applyProtection="1">
      <alignment wrapText="1"/>
    </xf>
    <xf numFmtId="0" fontId="0" fillId="0" borderId="22" xfId="0" applyBorder="1" applyAlignment="1" applyProtection="1">
      <alignment wrapText="1"/>
    </xf>
    <xf numFmtId="0" fontId="0" fillId="0" borderId="11" xfId="0" applyBorder="1" applyAlignment="1" applyProtection="1">
      <alignment wrapText="1"/>
    </xf>
    <xf numFmtId="0" fontId="1" fillId="0" borderId="18" xfId="0" applyFont="1" applyBorder="1" applyAlignment="1" applyProtection="1">
      <alignment wrapText="1"/>
    </xf>
    <xf numFmtId="0" fontId="0" fillId="0" borderId="18" xfId="0" applyBorder="1" applyAlignment="1" applyProtection="1">
      <alignment wrapText="1"/>
    </xf>
    <xf numFmtId="0" fontId="0" fillId="0" borderId="1" xfId="0" applyBorder="1" applyAlignment="1" applyProtection="1">
      <alignment wrapText="1"/>
    </xf>
    <xf numFmtId="0" fontId="0" fillId="0" borderId="7" xfId="0" applyBorder="1" applyAlignment="1" applyProtection="1">
      <alignment wrapText="1"/>
    </xf>
    <xf numFmtId="0" fontId="0" fillId="0" borderId="7" xfId="0" applyBorder="1" applyAlignment="1" applyProtection="1">
      <alignment vertical="center" wrapText="1"/>
    </xf>
    <xf numFmtId="0" fontId="0" fillId="0" borderId="7" xfId="0" applyBorder="1" applyAlignment="1" applyProtection="1">
      <alignment wrapText="1"/>
      <protection locked="0"/>
    </xf>
    <xf numFmtId="0" fontId="4" fillId="0" borderId="20" xfId="0" applyFont="1" applyFill="1" applyBorder="1" applyAlignment="1" applyProtection="1">
      <alignment wrapText="1"/>
    </xf>
    <xf numFmtId="0" fontId="1" fillId="0" borderId="20" xfId="0" applyFont="1" applyFill="1" applyBorder="1" applyAlignment="1" applyProtection="1">
      <alignment wrapText="1"/>
    </xf>
    <xf numFmtId="0" fontId="0" fillId="0" borderId="20" xfId="0" applyFill="1" applyBorder="1" applyAlignment="1" applyProtection="1">
      <alignment wrapText="1"/>
    </xf>
    <xf numFmtId="0" fontId="0" fillId="0" borderId="20" xfId="0" applyFont="1" applyBorder="1" applyAlignment="1" applyProtection="1">
      <alignment vertical="center"/>
    </xf>
    <xf numFmtId="0" fontId="0" fillId="0" borderId="20" xfId="0" applyFont="1" applyBorder="1" applyAlignment="1" applyProtection="1"/>
    <xf numFmtId="0" fontId="0" fillId="0" borderId="20" xfId="0" applyBorder="1" applyAlignment="1" applyProtection="1"/>
    <xf numFmtId="0" fontId="0" fillId="0" borderId="20" xfId="0" applyBorder="1" applyAlignment="1" applyProtection="1">
      <alignment vertical="center"/>
    </xf>
    <xf numFmtId="0" fontId="0" fillId="0" borderId="20" xfId="0" applyBorder="1" applyAlignment="1" applyProtection="1">
      <alignment vertical="top" wrapText="1"/>
    </xf>
    <xf numFmtId="0" fontId="0" fillId="0" borderId="20" xfId="0" applyBorder="1" applyProtection="1"/>
    <xf numFmtId="167" fontId="0" fillId="0" borderId="7" xfId="0" applyNumberFormat="1" applyFill="1" applyBorder="1" applyAlignment="1" applyProtection="1">
      <alignment horizontal="left" vertical="center" wrapText="1"/>
      <protection locked="0"/>
    </xf>
    <xf numFmtId="167" fontId="0" fillId="11" borderId="17" xfId="0" applyNumberFormat="1" applyFill="1" applyBorder="1" applyAlignment="1" applyProtection="1">
      <alignment horizontal="left" vertical="center" wrapText="1"/>
      <protection locked="0"/>
    </xf>
    <xf numFmtId="167" fontId="0" fillId="0" borderId="17" xfId="0" applyNumberFormat="1" applyFill="1" applyBorder="1" applyAlignment="1" applyProtection="1">
      <alignment horizontal="left" vertical="center" wrapText="1"/>
      <protection locked="0"/>
    </xf>
    <xf numFmtId="167" fontId="15" fillId="0" borderId="20" xfId="0" applyNumberFormat="1" applyFont="1" applyFill="1" applyBorder="1" applyAlignment="1" applyProtection="1">
      <alignment horizontal="left" vertical="center"/>
      <protection locked="0"/>
    </xf>
    <xf numFmtId="167" fontId="15" fillId="0" borderId="20" xfId="0" applyNumberFormat="1" applyFont="1" applyFill="1" applyBorder="1" applyAlignment="1" applyProtection="1">
      <alignment horizontal="left" vertical="center" wrapText="1"/>
      <protection locked="0"/>
    </xf>
    <xf numFmtId="0" fontId="15" fillId="0" borderId="20"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15" fillId="11" borderId="17"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wrapText="1"/>
      <protection locked="0"/>
    </xf>
    <xf numFmtId="167" fontId="0" fillId="0" borderId="4" xfId="0" applyNumberFormat="1"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15" fillId="0" borderId="29" xfId="0"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left" vertical="center" wrapText="1"/>
      <protection locked="0"/>
    </xf>
    <xf numFmtId="167" fontId="15" fillId="0" borderId="3" xfId="0" applyNumberFormat="1" applyFont="1" applyFill="1" applyBorder="1" applyAlignment="1" applyProtection="1">
      <alignment horizontal="left" vertical="center"/>
      <protection locked="0"/>
    </xf>
    <xf numFmtId="167" fontId="15" fillId="0" borderId="3" xfId="0" applyNumberFormat="1" applyFont="1" applyFill="1" applyBorder="1" applyAlignment="1" applyProtection="1">
      <alignment horizontal="left" vertical="center" wrapText="1"/>
      <protection locked="0"/>
    </xf>
    <xf numFmtId="167" fontId="0" fillId="11" borderId="4" xfId="0" applyNumberFormat="1" applyFill="1" applyBorder="1" applyAlignment="1" applyProtection="1">
      <alignment horizontal="left" vertical="center" wrapText="1"/>
      <protection locked="0"/>
    </xf>
    <xf numFmtId="0" fontId="0" fillId="11" borderId="4" xfId="0" applyFill="1" applyBorder="1" applyAlignment="1" applyProtection="1">
      <alignment horizontal="left" vertical="center" wrapText="1"/>
      <protection locked="0"/>
    </xf>
    <xf numFmtId="0" fontId="15" fillId="11" borderId="29" xfId="0" applyFont="1" applyFill="1" applyBorder="1" applyAlignment="1" applyProtection="1">
      <alignment horizontal="left" vertical="center" wrapText="1"/>
      <protection locked="0"/>
    </xf>
    <xf numFmtId="167" fontId="15" fillId="0" borderId="8" xfId="0" applyNumberFormat="1"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wrapText="1"/>
      <protection locked="0"/>
    </xf>
    <xf numFmtId="167" fontId="0" fillId="0" borderId="30" xfId="0" applyNumberFormat="1" applyFill="1" applyBorder="1" applyAlignment="1" applyProtection="1">
      <alignment horizontal="left" vertical="center" wrapText="1"/>
      <protection locked="0"/>
    </xf>
    <xf numFmtId="0" fontId="20" fillId="3" borderId="0" xfId="0" applyFont="1" applyFill="1" applyBorder="1" applyAlignment="1" applyProtection="1">
      <alignment horizontal="left" vertical="center" wrapText="1"/>
    </xf>
    <xf numFmtId="0" fontId="0" fillId="10" borderId="4" xfId="0" applyFont="1" applyFill="1" applyBorder="1" applyAlignment="1" applyProtection="1">
      <alignment horizontal="left" vertical="center" wrapText="1"/>
      <protection locked="0"/>
    </xf>
    <xf numFmtId="0" fontId="20" fillId="3" borderId="0" xfId="0" applyFont="1" applyFill="1" applyBorder="1" applyAlignment="1" applyProtection="1">
      <alignment horizontal="right" vertical="center" wrapText="1" indent="1"/>
    </xf>
    <xf numFmtId="164" fontId="15" fillId="10" borderId="4" xfId="0" applyNumberFormat="1" applyFont="1" applyFill="1" applyBorder="1" applyAlignment="1" applyProtection="1">
      <alignment horizontal="right" vertical="center" wrapText="1" indent="1"/>
      <protection locked="0"/>
    </xf>
    <xf numFmtId="164" fontId="15" fillId="0" borderId="4" xfId="0" applyNumberFormat="1" applyFont="1" applyFill="1" applyBorder="1" applyAlignment="1" applyProtection="1">
      <alignment horizontal="right" vertical="center" wrapText="1" indent="1"/>
      <protection locked="0"/>
    </xf>
    <xf numFmtId="164" fontId="19" fillId="3" borderId="0" xfId="0" applyNumberFormat="1" applyFont="1" applyFill="1" applyBorder="1" applyAlignment="1" applyProtection="1">
      <alignment horizontal="right" vertical="center" wrapText="1" indent="1" readingOrder="1"/>
    </xf>
    <xf numFmtId="0" fontId="15" fillId="10" borderId="9" xfId="0" applyFont="1" applyFill="1" applyBorder="1" applyAlignment="1" applyProtection="1">
      <alignment horizontal="left" vertical="center" wrapText="1"/>
      <protection locked="0"/>
    </xf>
    <xf numFmtId="164" fontId="15" fillId="10" borderId="9" xfId="0" applyNumberFormat="1" applyFont="1" applyFill="1" applyBorder="1" applyAlignment="1" applyProtection="1">
      <alignment horizontal="right" vertical="center" wrapText="1" indent="1"/>
      <protection locked="0"/>
    </xf>
    <xf numFmtId="166" fontId="0" fillId="11" borderId="4" xfId="0" applyNumberFormat="1" applyFill="1" applyBorder="1" applyAlignment="1" applyProtection="1">
      <alignment horizontal="right" vertical="center" wrapText="1" indent="1"/>
      <protection locked="0"/>
    </xf>
    <xf numFmtId="166" fontId="0" fillId="0" borderId="4" xfId="0" applyNumberFormat="1" applyFill="1" applyBorder="1" applyAlignment="1" applyProtection="1">
      <alignment horizontal="right" vertical="center" wrapText="1" indent="1"/>
      <protection locked="0"/>
    </xf>
    <xf numFmtId="166" fontId="15" fillId="0" borderId="7" xfId="0" applyNumberFormat="1" applyFont="1" applyFill="1" applyBorder="1" applyAlignment="1" applyProtection="1">
      <alignment horizontal="right" vertical="center" wrapText="1" indent="1"/>
      <protection locked="0"/>
    </xf>
    <xf numFmtId="164" fontId="20" fillId="3" borderId="0" xfId="0" applyNumberFormat="1" applyFont="1" applyFill="1" applyBorder="1" applyAlignment="1" applyProtection="1">
      <alignment horizontal="right" vertical="center" indent="1"/>
    </xf>
    <xf numFmtId="164" fontId="19" fillId="3" borderId="0" xfId="0" applyNumberFormat="1" applyFont="1" applyFill="1" applyBorder="1" applyAlignment="1" applyProtection="1">
      <alignment horizontal="right" vertical="center" indent="1"/>
    </xf>
    <xf numFmtId="0" fontId="0" fillId="0" borderId="17" xfId="0" applyFill="1" applyBorder="1" applyAlignment="1" applyProtection="1">
      <alignment horizontal="left" vertical="center" wrapText="1"/>
      <protection locked="0"/>
    </xf>
    <xf numFmtId="0" fontId="0" fillId="0" borderId="17" xfId="0" applyFill="1" applyBorder="1" applyAlignment="1" applyProtection="1">
      <alignment vertical="center" wrapText="1"/>
      <protection locked="0"/>
    </xf>
    <xf numFmtId="0" fontId="15" fillId="0" borderId="17" xfId="0" applyFont="1" applyFill="1" applyBorder="1" applyAlignment="1" applyProtection="1">
      <alignment horizontal="left" vertical="center"/>
      <protection locked="0"/>
    </xf>
    <xf numFmtId="164" fontId="15" fillId="10" borderId="13" xfId="0" applyNumberFormat="1" applyFont="1" applyFill="1" applyBorder="1" applyAlignment="1" applyProtection="1">
      <alignment horizontal="right" vertical="center" wrapText="1" indent="1"/>
      <protection locked="0"/>
    </xf>
    <xf numFmtId="164" fontId="15" fillId="0" borderId="20" xfId="0" applyNumberFormat="1" applyFont="1" applyFill="1" applyBorder="1" applyAlignment="1" applyProtection="1">
      <alignment horizontal="right" vertical="center" wrapText="1" indent="1"/>
      <protection locked="0"/>
    </xf>
    <xf numFmtId="164" fontId="15" fillId="10" borderId="23" xfId="0" applyNumberFormat="1" applyFont="1" applyFill="1" applyBorder="1" applyAlignment="1" applyProtection="1">
      <alignment horizontal="right" vertical="center" wrapText="1" indent="1"/>
      <protection locked="0"/>
    </xf>
    <xf numFmtId="0" fontId="0" fillId="0" borderId="7" xfId="0" applyFill="1" applyBorder="1" applyAlignment="1" applyProtection="1">
      <alignment vertical="center" wrapText="1"/>
      <protection locked="0"/>
    </xf>
    <xf numFmtId="0" fontId="0" fillId="0" borderId="7" xfId="0" applyBorder="1" applyAlignment="1" applyProtection="1">
      <alignment vertical="center"/>
      <protection locked="0"/>
    </xf>
    <xf numFmtId="0" fontId="0" fillId="0" borderId="7" xfId="0" applyFill="1" applyBorder="1" applyAlignment="1" applyProtection="1">
      <alignment horizontal="left" vertical="center" wrapText="1"/>
      <protection locked="0"/>
    </xf>
    <xf numFmtId="0" fontId="0" fillId="0" borderId="7" xfId="0" applyFill="1" applyBorder="1" applyAlignment="1" applyProtection="1">
      <alignment vertical="center"/>
      <protection locked="0"/>
    </xf>
    <xf numFmtId="0" fontId="0" fillId="0" borderId="7" xfId="0" applyFill="1" applyBorder="1" applyAlignment="1" applyProtection="1">
      <alignment horizontal="left" vertical="center"/>
      <protection locked="0"/>
    </xf>
    <xf numFmtId="0" fontId="0" fillId="0" borderId="31" xfId="0" applyFont="1" applyFill="1" applyBorder="1" applyAlignment="1" applyProtection="1">
      <alignment vertical="center"/>
      <protection locked="0"/>
    </xf>
    <xf numFmtId="0" fontId="0" fillId="9" borderId="0" xfId="0" applyFill="1" applyAlignment="1" applyProtection="1">
      <alignment vertical="center"/>
      <protection locked="0"/>
    </xf>
    <xf numFmtId="0" fontId="15" fillId="0" borderId="7" xfId="0" applyFont="1" applyFill="1" applyBorder="1" applyAlignment="1" applyProtection="1">
      <alignment horizontal="left" vertical="center"/>
      <protection locked="0"/>
    </xf>
    <xf numFmtId="0" fontId="15" fillId="0" borderId="30" xfId="0" applyFont="1" applyFill="1" applyBorder="1" applyAlignment="1" applyProtection="1">
      <alignment horizontal="left" vertical="center"/>
      <protection locked="0"/>
    </xf>
    <xf numFmtId="0" fontId="0" fillId="0" borderId="20" xfId="0" applyFill="1" applyBorder="1" applyAlignment="1" applyProtection="1">
      <alignment vertical="center" wrapText="1"/>
      <protection locked="0"/>
    </xf>
    <xf numFmtId="0" fontId="0" fillId="0" borderId="0" xfId="0"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0" fillId="0" borderId="0" xfId="0" applyFont="1" applyAlignment="1" applyProtection="1">
      <alignment vertical="center"/>
      <protection locked="0"/>
    </xf>
    <xf numFmtId="0" fontId="0" fillId="0" borderId="0" xfId="0" applyFill="1" applyBorder="1" applyAlignment="1" applyProtection="1">
      <alignment vertical="center"/>
      <protection locked="0"/>
    </xf>
    <xf numFmtId="167" fontId="0" fillId="0" borderId="0" xfId="0" applyNumberFormat="1" applyFill="1" applyAlignment="1" applyProtection="1">
      <alignment horizontal="left" vertical="center" wrapText="1"/>
      <protection locked="0"/>
    </xf>
    <xf numFmtId="0" fontId="0" fillId="0" borderId="0" xfId="0" applyFill="1" applyAlignment="1" applyProtection="1">
      <alignment horizontal="left" vertical="center" wrapText="1"/>
      <protection locked="0"/>
    </xf>
    <xf numFmtId="8" fontId="0" fillId="0" borderId="0" xfId="0" applyNumberFormat="1" applyFill="1" applyAlignment="1" applyProtection="1">
      <alignment horizontal="left" vertical="center" wrapText="1"/>
      <protection locked="0"/>
    </xf>
    <xf numFmtId="0" fontId="0" fillId="0" borderId="0" xfId="0" applyFill="1" applyAlignment="1" applyProtection="1">
      <alignment vertical="center" wrapText="1"/>
      <protection locked="0"/>
    </xf>
    <xf numFmtId="166" fontId="0" fillId="0" borderId="7" xfId="0" applyNumberFormat="1" applyFill="1" applyBorder="1" applyAlignment="1" applyProtection="1">
      <alignment horizontal="right" vertical="center" wrapText="1" indent="1"/>
      <protection locked="0"/>
    </xf>
    <xf numFmtId="164" fontId="0" fillId="0" borderId="20" xfId="0" applyNumberFormat="1" applyBorder="1" applyAlignment="1" applyProtection="1">
      <alignment horizontal="right" wrapText="1" indent="1"/>
    </xf>
    <xf numFmtId="167" fontId="0" fillId="0" borderId="3" xfId="0" applyNumberFormat="1" applyFill="1" applyBorder="1" applyAlignment="1" applyProtection="1">
      <alignment horizontal="left" vertical="center" wrapText="1"/>
      <protection locked="0"/>
    </xf>
    <xf numFmtId="167" fontId="15" fillId="0" borderId="0" xfId="0" applyNumberFormat="1" applyFont="1" applyFill="1" applyBorder="1" applyAlignment="1" applyProtection="1">
      <alignment horizontal="left" vertical="center"/>
      <protection locked="0"/>
    </xf>
    <xf numFmtId="167" fontId="0" fillId="0" borderId="3" xfId="0" applyNumberFormat="1" applyFill="1" applyBorder="1" applyAlignment="1" applyProtection="1">
      <alignment horizontal="left" vertical="center"/>
      <protection locked="0"/>
    </xf>
    <xf numFmtId="166" fontId="15" fillId="0" borderId="4" xfId="0" applyNumberFormat="1" applyFont="1" applyFill="1" applyBorder="1" applyAlignment="1" applyProtection="1">
      <alignment horizontal="right" vertical="center" wrapText="1" indent="1"/>
      <protection locked="0"/>
    </xf>
    <xf numFmtId="164" fontId="15" fillId="0" borderId="0" xfId="0" applyNumberFormat="1" applyFont="1" applyFill="1" applyBorder="1" applyAlignment="1" applyProtection="1">
      <alignment horizontal="right" vertical="center" wrapText="1" indent="1"/>
      <protection locked="0"/>
    </xf>
    <xf numFmtId="0" fontId="15" fillId="0" borderId="4"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4" xfId="0" applyFill="1" applyBorder="1" applyAlignment="1" applyProtection="1">
      <alignment horizontal="left" vertical="center"/>
      <protection locked="0"/>
    </xf>
    <xf numFmtId="0" fontId="15" fillId="0" borderId="5" xfId="0" applyFont="1" applyFill="1" applyBorder="1" applyAlignment="1" applyProtection="1">
      <alignment horizontal="left" vertical="center" wrapText="1"/>
      <protection locked="0"/>
    </xf>
    <xf numFmtId="0" fontId="0" fillId="11" borderId="17" xfId="0" applyFill="1" applyBorder="1" applyAlignment="1" applyProtection="1">
      <alignment vertical="center" wrapText="1"/>
      <protection locked="0"/>
    </xf>
    <xf numFmtId="0" fontId="0" fillId="11" borderId="19" xfId="0" applyFill="1" applyBorder="1" applyAlignment="1" applyProtection="1">
      <alignment vertical="center" wrapText="1"/>
      <protection locked="0"/>
    </xf>
    <xf numFmtId="167" fontId="15" fillId="0" borderId="21" xfId="0" applyNumberFormat="1"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wrapText="1"/>
      <protection locked="0"/>
    </xf>
    <xf numFmtId="0" fontId="0" fillId="0" borderId="20" xfId="0" applyFill="1" applyBorder="1" applyAlignment="1" applyProtection="1">
      <alignment vertical="center"/>
      <protection locked="0"/>
    </xf>
    <xf numFmtId="167" fontId="0" fillId="0" borderId="7" xfId="0" quotePrefix="1" applyNumberFormat="1" applyFill="1" applyBorder="1" applyAlignment="1" applyProtection="1">
      <alignment horizontal="left" vertical="center" wrapText="1"/>
      <protection locked="0"/>
    </xf>
    <xf numFmtId="167" fontId="0" fillId="11" borderId="17" xfId="0" quotePrefix="1" applyNumberForma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0" fontId="14" fillId="10" borderId="6" xfId="0"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25" xfId="0" applyFont="1" applyFill="1" applyBorder="1" applyAlignment="1" applyProtection="1">
      <alignment horizontal="center" vertical="center" wrapText="1" readingOrder="1"/>
    </xf>
    <xf numFmtId="0" fontId="3" fillId="0" borderId="26" xfId="0" applyFont="1" applyFill="1" applyBorder="1" applyAlignment="1" applyProtection="1">
      <alignment horizontal="center" vertical="center" wrapText="1" readingOrder="1"/>
    </xf>
    <xf numFmtId="0" fontId="3" fillId="0" borderId="27" xfId="0" applyFont="1" applyFill="1" applyBorder="1" applyAlignment="1" applyProtection="1">
      <alignment horizontal="center" vertical="center" wrapText="1" readingOrder="1"/>
    </xf>
    <xf numFmtId="0" fontId="5" fillId="0" borderId="25" xfId="0" applyFont="1" applyFill="1" applyBorder="1" applyAlignment="1" applyProtection="1">
      <alignment horizontal="center" vertical="center" wrapText="1" readingOrder="1"/>
    </xf>
    <xf numFmtId="0" fontId="5" fillId="0" borderId="26" xfId="0" applyFont="1" applyFill="1" applyBorder="1" applyAlignment="1" applyProtection="1">
      <alignment horizontal="center" vertical="center" wrapText="1" readingOrder="1"/>
    </xf>
    <xf numFmtId="0" fontId="5" fillId="0" borderId="27"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readingOrder="1"/>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abSelected="1" zoomScale="85" zoomScaleNormal="85" workbookViewId="0"/>
  </sheetViews>
  <sheetFormatPr defaultColWidth="0" defaultRowHeight="14.25" zeroHeight="1" x14ac:dyDescent="0.2"/>
  <cols>
    <col min="1" max="1" width="219.28515625" style="68" customWidth="1"/>
    <col min="2" max="2" width="33.28515625" style="67" customWidth="1"/>
    <col min="3" max="16384" width="8.7109375" style="17" hidden="1"/>
  </cols>
  <sheetData>
    <row r="1" spans="1:2" ht="23.25" customHeight="1" x14ac:dyDescent="0.2">
      <c r="A1" s="66" t="s">
        <v>85</v>
      </c>
    </row>
    <row r="2" spans="1:2" ht="33" customHeight="1" x14ac:dyDescent="0.2">
      <c r="A2" s="142" t="s">
        <v>118</v>
      </c>
    </row>
    <row r="3" spans="1:2" ht="17.25" customHeight="1" x14ac:dyDescent="0.2"/>
    <row r="4" spans="1:2" ht="23.25" customHeight="1" x14ac:dyDescent="0.2">
      <c r="A4" s="107" t="s">
        <v>123</v>
      </c>
    </row>
    <row r="5" spans="1:2" ht="17.25" customHeight="1" x14ac:dyDescent="0.2"/>
    <row r="6" spans="1:2" ht="23.25" customHeight="1" x14ac:dyDescent="0.2">
      <c r="A6" s="69" t="s">
        <v>14</v>
      </c>
    </row>
    <row r="7" spans="1:2" ht="17.25" customHeight="1" x14ac:dyDescent="0.2">
      <c r="A7" s="70" t="s">
        <v>16</v>
      </c>
    </row>
    <row r="8" spans="1:2" ht="17.25" customHeight="1" x14ac:dyDescent="0.2">
      <c r="A8" s="71" t="s">
        <v>89</v>
      </c>
    </row>
    <row r="9" spans="1:2" ht="17.25" customHeight="1" x14ac:dyDescent="0.2">
      <c r="A9" s="71"/>
    </row>
    <row r="10" spans="1:2" ht="23.25" customHeight="1" x14ac:dyDescent="0.2">
      <c r="A10" s="69" t="s">
        <v>17</v>
      </c>
      <c r="B10" s="111" t="s">
        <v>127</v>
      </c>
    </row>
    <row r="11" spans="1:2" ht="17.25" customHeight="1" x14ac:dyDescent="0.2">
      <c r="A11" s="72" t="s">
        <v>27</v>
      </c>
    </row>
    <row r="12" spans="1:2" ht="17.25" customHeight="1" x14ac:dyDescent="0.2">
      <c r="A12" s="71" t="s">
        <v>18</v>
      </c>
    </row>
    <row r="13" spans="1:2" ht="17.25" customHeight="1" x14ac:dyDescent="0.2">
      <c r="A13" s="71" t="s">
        <v>19</v>
      </c>
    </row>
    <row r="14" spans="1:2" ht="17.25" customHeight="1" x14ac:dyDescent="0.2">
      <c r="A14" s="73" t="s">
        <v>20</v>
      </c>
    </row>
    <row r="15" spans="1:2" ht="17.25" customHeight="1" x14ac:dyDescent="0.2">
      <c r="A15" s="71" t="s">
        <v>21</v>
      </c>
    </row>
    <row r="16" spans="1:2" ht="17.25" customHeight="1" x14ac:dyDescent="0.2">
      <c r="A16" s="71"/>
    </row>
    <row r="17" spans="1:1" ht="23.25" customHeight="1" x14ac:dyDescent="0.2">
      <c r="A17" s="69" t="s">
        <v>22</v>
      </c>
    </row>
    <row r="18" spans="1:1" ht="17.25" customHeight="1" x14ac:dyDescent="0.2">
      <c r="A18" s="73" t="s">
        <v>10</v>
      </c>
    </row>
    <row r="19" spans="1:1" ht="17.25" customHeight="1" x14ac:dyDescent="0.2">
      <c r="A19" s="73" t="s">
        <v>26</v>
      </c>
    </row>
    <row r="20" spans="1:1" ht="17.25" customHeight="1" x14ac:dyDescent="0.2">
      <c r="A20" s="99" t="s">
        <v>117</v>
      </c>
    </row>
    <row r="21" spans="1:1" ht="17.25" customHeight="1" x14ac:dyDescent="0.2">
      <c r="A21" s="74"/>
    </row>
    <row r="22" spans="1:1" ht="23.25" customHeight="1" x14ac:dyDescent="0.2">
      <c r="A22" s="69" t="s">
        <v>11</v>
      </c>
    </row>
    <row r="23" spans="1:1" ht="17.25" customHeight="1" x14ac:dyDescent="0.2">
      <c r="A23" s="74" t="s">
        <v>84</v>
      </c>
    </row>
    <row r="24" spans="1:1" ht="17.25" customHeight="1" x14ac:dyDescent="0.2">
      <c r="A24" s="74"/>
    </row>
    <row r="25" spans="1:1" ht="23.25" customHeight="1" x14ac:dyDescent="0.2">
      <c r="A25" s="69" t="s">
        <v>54</v>
      </c>
    </row>
    <row r="26" spans="1:1" ht="17.25" customHeight="1" x14ac:dyDescent="0.2">
      <c r="A26" s="75" t="s">
        <v>60</v>
      </c>
    </row>
    <row r="27" spans="1:1" ht="32.25" customHeight="1" x14ac:dyDescent="0.2">
      <c r="A27" s="73" t="s">
        <v>111</v>
      </c>
    </row>
    <row r="28" spans="1:1" ht="17.25" customHeight="1" x14ac:dyDescent="0.2">
      <c r="A28" s="75" t="s">
        <v>55</v>
      </c>
    </row>
    <row r="29" spans="1:1" ht="32.25" customHeight="1" x14ac:dyDescent="0.2">
      <c r="A29" s="73" t="s">
        <v>149</v>
      </c>
    </row>
    <row r="30" spans="1:1" ht="17.25" customHeight="1" x14ac:dyDescent="0.2">
      <c r="A30" s="75" t="s">
        <v>12</v>
      </c>
    </row>
    <row r="31" spans="1:1" ht="17.25" customHeight="1" x14ac:dyDescent="0.2">
      <c r="A31" s="73" t="s">
        <v>56</v>
      </c>
    </row>
    <row r="32" spans="1:1" ht="17.25" customHeight="1" x14ac:dyDescent="0.2">
      <c r="A32" s="75" t="s">
        <v>57</v>
      </c>
    </row>
    <row r="33" spans="1:1" ht="32.25" customHeight="1" x14ac:dyDescent="0.2">
      <c r="A33" s="76" t="s">
        <v>58</v>
      </c>
    </row>
    <row r="34" spans="1:1" ht="32.25" customHeight="1" x14ac:dyDescent="0.2">
      <c r="A34" s="77" t="s">
        <v>23</v>
      </c>
    </row>
    <row r="35" spans="1:1" ht="17.25" customHeight="1" x14ac:dyDescent="0.2">
      <c r="A35" s="75" t="s">
        <v>47</v>
      </c>
    </row>
    <row r="36" spans="1:1" ht="32.25" customHeight="1" x14ac:dyDescent="0.2">
      <c r="A36" s="73" t="s">
        <v>129</v>
      </c>
    </row>
    <row r="37" spans="1:1" ht="32.25" customHeight="1" x14ac:dyDescent="0.2">
      <c r="A37" s="76" t="s">
        <v>25</v>
      </c>
    </row>
    <row r="38" spans="1:1" ht="32.25" customHeight="1" x14ac:dyDescent="0.2">
      <c r="A38" s="73" t="s">
        <v>61</v>
      </c>
    </row>
    <row r="39" spans="1:1" ht="17.25" customHeight="1" x14ac:dyDescent="0.2">
      <c r="A39" s="77"/>
    </row>
    <row r="40" spans="1:1" ht="22.5" customHeight="1" x14ac:dyDescent="0.2">
      <c r="A40" s="69" t="s">
        <v>5</v>
      </c>
    </row>
    <row r="41" spans="1:1" ht="17.25" customHeight="1" x14ac:dyDescent="0.2">
      <c r="A41" s="82" t="s">
        <v>119</v>
      </c>
    </row>
    <row r="42" spans="1:1" ht="17.25" customHeight="1" x14ac:dyDescent="0.2">
      <c r="A42" s="78" t="s">
        <v>67</v>
      </c>
    </row>
    <row r="43" spans="1:1" ht="17.25" customHeight="1" x14ac:dyDescent="0.2">
      <c r="A43" s="79" t="s">
        <v>130</v>
      </c>
    </row>
    <row r="44" spans="1:1" ht="32.25" customHeight="1" x14ac:dyDescent="0.2">
      <c r="A44" s="79" t="s">
        <v>102</v>
      </c>
    </row>
    <row r="45" spans="1:1" ht="32.25" customHeight="1" x14ac:dyDescent="0.2">
      <c r="A45" s="79" t="s">
        <v>68</v>
      </c>
    </row>
    <row r="46" spans="1:1" ht="17.25" customHeight="1" x14ac:dyDescent="0.2">
      <c r="A46" s="80" t="s">
        <v>131</v>
      </c>
    </row>
    <row r="47" spans="1:1" ht="32.25" customHeight="1" x14ac:dyDescent="0.2">
      <c r="A47" s="76" t="s">
        <v>69</v>
      </c>
    </row>
    <row r="48" spans="1:1" ht="32.25" customHeight="1" x14ac:dyDescent="0.2">
      <c r="A48" s="76" t="s">
        <v>62</v>
      </c>
    </row>
    <row r="49" spans="1:1" ht="32.25" customHeight="1" x14ac:dyDescent="0.2">
      <c r="A49" s="79" t="s">
        <v>150</v>
      </c>
    </row>
    <row r="50" spans="1:1" ht="17.25" customHeight="1" x14ac:dyDescent="0.2">
      <c r="A50" s="79" t="s">
        <v>70</v>
      </c>
    </row>
    <row r="51" spans="1:1" ht="17.25" customHeight="1" x14ac:dyDescent="0.2">
      <c r="A51" s="79" t="s">
        <v>24</v>
      </c>
    </row>
    <row r="52" spans="1:1" ht="17.25" customHeight="1" x14ac:dyDescent="0.2">
      <c r="A52" s="79"/>
    </row>
    <row r="53" spans="1:1" ht="22.5" customHeight="1" x14ac:dyDescent="0.2">
      <c r="A53" s="69" t="s">
        <v>59</v>
      </c>
    </row>
    <row r="54" spans="1:1" ht="32.25" customHeight="1" x14ac:dyDescent="0.2">
      <c r="A54" s="142" t="s">
        <v>120</v>
      </c>
    </row>
    <row r="55" spans="1:1" ht="17.25" customHeight="1" x14ac:dyDescent="0.2">
      <c r="A55" s="81" t="s">
        <v>121</v>
      </c>
    </row>
    <row r="56" spans="1:1" ht="17.25" customHeight="1" x14ac:dyDescent="0.2">
      <c r="A56" s="82" t="s">
        <v>74</v>
      </c>
    </row>
    <row r="57" spans="1:1" ht="17.25" customHeight="1" x14ac:dyDescent="0.2">
      <c r="A57" s="99" t="s">
        <v>122</v>
      </c>
    </row>
    <row r="58" spans="1:1" ht="17.25" customHeight="1" x14ac:dyDescent="0.2">
      <c r="A58" s="83" t="s">
        <v>73</v>
      </c>
    </row>
    <row r="59" spans="1:1" x14ac:dyDescent="0.2"/>
    <row r="60" spans="1:1" hidden="1" x14ac:dyDescent="0.2"/>
    <row r="61" spans="1:1" hidden="1" x14ac:dyDescent="0.2">
      <c r="A61" s="84"/>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sqref="A1:F1"/>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259" t="s">
        <v>97</v>
      </c>
      <c r="B1" s="259"/>
      <c r="C1" s="259"/>
      <c r="D1" s="259"/>
      <c r="E1" s="259"/>
      <c r="F1" s="259"/>
      <c r="G1" s="48"/>
      <c r="H1" s="48"/>
      <c r="I1" s="48"/>
      <c r="J1" s="48"/>
      <c r="K1" s="48"/>
    </row>
    <row r="2" spans="1:11" ht="21" customHeight="1" x14ac:dyDescent="0.2">
      <c r="A2" s="4" t="s">
        <v>2</v>
      </c>
      <c r="B2" s="260" t="s">
        <v>167</v>
      </c>
      <c r="C2" s="260"/>
      <c r="D2" s="260"/>
      <c r="E2" s="260"/>
      <c r="F2" s="260"/>
      <c r="G2" s="48"/>
      <c r="H2" s="48"/>
      <c r="I2" s="48"/>
      <c r="J2" s="48"/>
      <c r="K2" s="48"/>
    </row>
    <row r="3" spans="1:11" ht="21" customHeight="1" x14ac:dyDescent="0.2">
      <c r="A3" s="4" t="s">
        <v>98</v>
      </c>
      <c r="B3" s="260" t="s">
        <v>168</v>
      </c>
      <c r="C3" s="260"/>
      <c r="D3" s="260"/>
      <c r="E3" s="260"/>
      <c r="F3" s="260"/>
      <c r="G3" s="48"/>
      <c r="H3" s="48"/>
      <c r="I3" s="48"/>
      <c r="J3" s="48"/>
      <c r="K3" s="48"/>
    </row>
    <row r="4" spans="1:11" ht="21" customHeight="1" x14ac:dyDescent="0.2">
      <c r="A4" s="4" t="s">
        <v>78</v>
      </c>
      <c r="B4" s="261">
        <v>43282</v>
      </c>
      <c r="C4" s="261"/>
      <c r="D4" s="261"/>
      <c r="E4" s="261"/>
      <c r="F4" s="261"/>
      <c r="G4" s="48"/>
      <c r="H4" s="48"/>
      <c r="I4" s="48"/>
      <c r="J4" s="48"/>
      <c r="K4" s="48"/>
    </row>
    <row r="5" spans="1:11" ht="21" customHeight="1" x14ac:dyDescent="0.2">
      <c r="A5" s="4" t="s">
        <v>79</v>
      </c>
      <c r="B5" s="261">
        <v>43646</v>
      </c>
      <c r="C5" s="261"/>
      <c r="D5" s="261"/>
      <c r="E5" s="261"/>
      <c r="F5" s="261"/>
      <c r="G5" s="48"/>
      <c r="H5" s="48"/>
      <c r="I5" s="48"/>
      <c r="J5" s="48"/>
      <c r="K5" s="48"/>
    </row>
    <row r="6" spans="1:11" ht="21" customHeight="1" x14ac:dyDescent="0.2">
      <c r="A6" s="4" t="s">
        <v>103</v>
      </c>
      <c r="B6" s="258" t="str">
        <f>IF(AND(Travel!B7&lt;&gt;A30,Hospitality!B7&lt;&gt;A30,'All other expenses'!B7&lt;&gt;A30,'Gifts and benefits'!B7&lt;&gt;A30),A31,IF(AND(Travel!B7=A30,Hospitality!B7=A30,'All other expenses'!B7=A30,'Gifts and benefits'!B7=A30),A33,A32))</f>
        <v>Data and totals checked on all sheets</v>
      </c>
      <c r="C6" s="258"/>
      <c r="D6" s="258"/>
      <c r="E6" s="258"/>
      <c r="F6" s="258"/>
      <c r="G6" s="36"/>
      <c r="H6" s="48"/>
      <c r="I6" s="48"/>
      <c r="J6" s="48"/>
      <c r="K6" s="48"/>
    </row>
    <row r="7" spans="1:11" ht="21" customHeight="1" x14ac:dyDescent="0.2">
      <c r="A7" s="4" t="s">
        <v>132</v>
      </c>
      <c r="B7" s="257" t="s">
        <v>63</v>
      </c>
      <c r="C7" s="257"/>
      <c r="D7" s="257"/>
      <c r="E7" s="257"/>
      <c r="F7" s="257"/>
      <c r="G7" s="36"/>
      <c r="H7" s="48"/>
      <c r="I7" s="48"/>
      <c r="J7" s="48"/>
      <c r="K7" s="48"/>
    </row>
    <row r="8" spans="1:11" ht="21" customHeight="1" x14ac:dyDescent="0.2">
      <c r="A8" s="4" t="s">
        <v>99</v>
      </c>
      <c r="B8" s="257" t="s">
        <v>448</v>
      </c>
      <c r="C8" s="257"/>
      <c r="D8" s="257"/>
      <c r="E8" s="257"/>
      <c r="F8" s="257"/>
      <c r="G8" s="36"/>
      <c r="H8" s="48"/>
      <c r="I8" s="48"/>
      <c r="J8" s="48"/>
      <c r="K8" s="48"/>
    </row>
    <row r="9" spans="1:11" ht="66.75" customHeight="1" x14ac:dyDescent="0.2">
      <c r="A9" s="256" t="s">
        <v>124</v>
      </c>
      <c r="B9" s="256"/>
      <c r="C9" s="256"/>
      <c r="D9" s="256"/>
      <c r="E9" s="256"/>
      <c r="F9" s="256"/>
      <c r="G9" s="36"/>
      <c r="H9" s="48"/>
      <c r="I9" s="48"/>
      <c r="J9" s="48"/>
      <c r="K9" s="48"/>
    </row>
    <row r="10" spans="1:11" s="141" customFormat="1" ht="36" customHeight="1" x14ac:dyDescent="0.2">
      <c r="A10" s="135" t="s">
        <v>48</v>
      </c>
      <c r="B10" s="136" t="s">
        <v>31</v>
      </c>
      <c r="C10" s="136" t="s">
        <v>226</v>
      </c>
      <c r="D10" s="137"/>
      <c r="E10" s="138" t="s">
        <v>47</v>
      </c>
      <c r="F10" s="139" t="s">
        <v>71</v>
      </c>
      <c r="G10" s="140"/>
      <c r="H10" s="140"/>
      <c r="I10" s="140"/>
      <c r="J10" s="140"/>
      <c r="K10" s="140"/>
    </row>
    <row r="11" spans="1:11" ht="27.75" customHeight="1" x14ac:dyDescent="0.2">
      <c r="A11" s="11" t="s">
        <v>83</v>
      </c>
      <c r="B11" s="93">
        <f>B15+B16+B17</f>
        <v>71640</v>
      </c>
      <c r="C11" s="100" t="s">
        <v>227</v>
      </c>
      <c r="D11" s="8"/>
      <c r="E11" s="11" t="s">
        <v>94</v>
      </c>
      <c r="F11" s="54">
        <f>'Gifts and benefits'!C83</f>
        <v>70</v>
      </c>
      <c r="G11" s="49"/>
      <c r="H11" s="49"/>
      <c r="I11" s="49"/>
      <c r="J11" s="49"/>
      <c r="K11" s="49"/>
    </row>
    <row r="12" spans="1:11" ht="27.75" customHeight="1" x14ac:dyDescent="0.2">
      <c r="A12" s="11" t="s">
        <v>12</v>
      </c>
      <c r="B12" s="93">
        <f>Hospitality!B20</f>
        <v>2635</v>
      </c>
      <c r="C12" s="100" t="s">
        <v>227</v>
      </c>
      <c r="D12" s="8"/>
      <c r="E12" s="11" t="s">
        <v>95</v>
      </c>
      <c r="F12" s="54">
        <f>'Gifts and benefits'!C84</f>
        <v>7</v>
      </c>
      <c r="G12" s="49"/>
      <c r="H12" s="49"/>
      <c r="I12" s="49"/>
      <c r="J12" s="49"/>
      <c r="K12" s="49"/>
    </row>
    <row r="13" spans="1:11" ht="27.75" customHeight="1" x14ac:dyDescent="0.2">
      <c r="A13" s="11" t="s">
        <v>30</v>
      </c>
      <c r="B13" s="93">
        <f>'All other expenses'!B25</f>
        <v>15569</v>
      </c>
      <c r="C13" s="100" t="s">
        <v>227</v>
      </c>
      <c r="D13" s="8"/>
      <c r="E13" s="11" t="s">
        <v>96</v>
      </c>
      <c r="F13" s="54">
        <f>'Gifts and benefits'!C85</f>
        <v>63</v>
      </c>
      <c r="G13" s="48"/>
      <c r="H13" s="48"/>
      <c r="I13" s="48"/>
      <c r="J13" s="48"/>
      <c r="K13" s="48"/>
    </row>
    <row r="14" spans="1:11" ht="12.75" customHeight="1" x14ac:dyDescent="0.2">
      <c r="A14" s="10"/>
      <c r="B14" s="94"/>
      <c r="C14" s="101"/>
      <c r="D14" s="55"/>
      <c r="E14" s="8"/>
      <c r="F14" s="56"/>
      <c r="G14" s="28"/>
      <c r="H14" s="28"/>
      <c r="I14" s="28"/>
      <c r="J14" s="28"/>
      <c r="K14" s="28"/>
    </row>
    <row r="15" spans="1:11" ht="27.75" customHeight="1" x14ac:dyDescent="0.2">
      <c r="A15" s="12" t="s">
        <v>45</v>
      </c>
      <c r="B15" s="95">
        <f>Travel!B37</f>
        <v>50935</v>
      </c>
      <c r="C15" s="102" t="str">
        <f>C11</f>
        <v>GST exc</v>
      </c>
      <c r="D15" s="8"/>
      <c r="E15" s="8"/>
      <c r="F15" s="56"/>
      <c r="G15" s="48"/>
      <c r="H15" s="48"/>
      <c r="I15" s="48"/>
      <c r="J15" s="48"/>
      <c r="K15" s="48"/>
    </row>
    <row r="16" spans="1:11" ht="27.75" customHeight="1" x14ac:dyDescent="0.2">
      <c r="A16" s="12" t="s">
        <v>90</v>
      </c>
      <c r="B16" s="95">
        <f>Travel!B93</f>
        <v>20444</v>
      </c>
      <c r="C16" s="102" t="str">
        <f>C11</f>
        <v>GST exc</v>
      </c>
      <c r="D16" s="57"/>
      <c r="E16" s="8"/>
      <c r="F16" s="58"/>
      <c r="G16" s="48"/>
      <c r="H16" s="48"/>
      <c r="I16" s="48"/>
      <c r="J16" s="48"/>
      <c r="K16" s="48"/>
    </row>
    <row r="17" spans="1:11" ht="27.75" customHeight="1" x14ac:dyDescent="0.2">
      <c r="A17" s="12" t="s">
        <v>46</v>
      </c>
      <c r="B17" s="95">
        <f>Travel!B110</f>
        <v>261</v>
      </c>
      <c r="C17" s="102" t="str">
        <f>C11</f>
        <v>GST exc</v>
      </c>
      <c r="D17" s="8"/>
      <c r="E17" s="8"/>
      <c r="F17" s="58"/>
      <c r="G17" s="48"/>
      <c r="H17" s="48"/>
      <c r="I17" s="48"/>
      <c r="J17" s="48"/>
      <c r="K17" s="48"/>
    </row>
    <row r="18" spans="1:11" ht="27.75" customHeight="1" x14ac:dyDescent="0.2">
      <c r="A18" s="29"/>
      <c r="B18" s="24"/>
      <c r="C18" s="29"/>
      <c r="D18" s="7"/>
      <c r="E18" s="7"/>
      <c r="F18" s="59"/>
      <c r="G18" s="60"/>
      <c r="H18" s="60"/>
      <c r="I18" s="60"/>
      <c r="J18" s="60"/>
      <c r="K18" s="60"/>
    </row>
    <row r="19" spans="1:11" x14ac:dyDescent="0.2">
      <c r="A19" s="52" t="s">
        <v>8</v>
      </c>
      <c r="B19" s="27"/>
      <c r="C19" s="28"/>
      <c r="D19" s="29"/>
      <c r="E19" s="29"/>
      <c r="F19" s="29"/>
      <c r="G19" s="29"/>
      <c r="H19" s="29"/>
      <c r="I19" s="29"/>
      <c r="J19" s="29"/>
      <c r="K19" s="29"/>
    </row>
    <row r="20" spans="1:11" x14ac:dyDescent="0.2">
      <c r="A20" s="25" t="s">
        <v>9</v>
      </c>
      <c r="B20" s="53"/>
      <c r="C20" s="53"/>
      <c r="D20" s="28"/>
      <c r="E20" s="28"/>
      <c r="F20" s="28"/>
      <c r="G20" s="29"/>
      <c r="H20" s="29"/>
      <c r="I20" s="29"/>
      <c r="J20" s="29"/>
      <c r="K20" s="29"/>
    </row>
    <row r="21" spans="1:11" ht="12.6" customHeight="1" x14ac:dyDescent="0.2">
      <c r="A21" s="25" t="s">
        <v>65</v>
      </c>
      <c r="B21" s="53"/>
      <c r="C21" s="53"/>
      <c r="D21" s="22"/>
      <c r="E21" s="29"/>
      <c r="F21" s="29"/>
      <c r="G21" s="29"/>
      <c r="H21" s="29"/>
      <c r="I21" s="29"/>
      <c r="J21" s="29"/>
      <c r="K21" s="29"/>
    </row>
    <row r="22" spans="1:11" ht="12.6" customHeight="1" x14ac:dyDescent="0.2">
      <c r="A22" s="25" t="s">
        <v>80</v>
      </c>
      <c r="B22" s="53"/>
      <c r="C22" s="53"/>
      <c r="D22" s="22"/>
      <c r="E22" s="29"/>
      <c r="F22" s="29"/>
      <c r="G22" s="29"/>
      <c r="H22" s="29"/>
      <c r="I22" s="29"/>
      <c r="J22" s="29"/>
      <c r="K22" s="29"/>
    </row>
    <row r="23" spans="1:11" ht="12.6" customHeight="1" x14ac:dyDescent="0.2">
      <c r="A23" s="25" t="s">
        <v>100</v>
      </c>
      <c r="B23" s="53"/>
      <c r="C23" s="53"/>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140</v>
      </c>
      <c r="B25" s="16"/>
      <c r="C25" s="16"/>
      <c r="D25" s="16"/>
      <c r="E25" s="16"/>
      <c r="F25" s="16"/>
      <c r="G25" s="48"/>
      <c r="H25" s="48"/>
      <c r="I25" s="48"/>
      <c r="J25" s="48"/>
      <c r="K25" s="48"/>
    </row>
    <row r="26" spans="1:11" ht="12.75" hidden="1" customHeight="1" x14ac:dyDescent="0.2">
      <c r="A26" s="14" t="s">
        <v>156</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114</v>
      </c>
      <c r="B29" s="14"/>
      <c r="C29" s="14"/>
      <c r="D29" s="14"/>
      <c r="E29" s="14"/>
      <c r="F29" s="14"/>
      <c r="G29" s="48"/>
      <c r="H29" s="48"/>
      <c r="I29" s="48"/>
      <c r="J29" s="48"/>
      <c r="K29" s="48"/>
    </row>
    <row r="30" spans="1:11" hidden="1" x14ac:dyDescent="0.2">
      <c r="A30" s="14" t="s">
        <v>115</v>
      </c>
      <c r="B30" s="14"/>
      <c r="C30" s="14"/>
      <c r="D30" s="14"/>
      <c r="E30" s="14"/>
      <c r="F30" s="14"/>
      <c r="G30" s="48"/>
      <c r="H30" s="48"/>
      <c r="I30" s="48"/>
      <c r="J30" s="48"/>
      <c r="K30" s="48"/>
    </row>
    <row r="31" spans="1:11" hidden="1" x14ac:dyDescent="0.2">
      <c r="A31" s="13" t="s">
        <v>105</v>
      </c>
      <c r="B31" s="13"/>
      <c r="C31" s="13"/>
      <c r="D31" s="13"/>
      <c r="E31" s="13"/>
      <c r="F31" s="13"/>
      <c r="G31" s="48"/>
      <c r="H31" s="48"/>
      <c r="I31" s="48"/>
      <c r="J31" s="48"/>
      <c r="K31" s="48"/>
    </row>
    <row r="32" spans="1:11" hidden="1" x14ac:dyDescent="0.2">
      <c r="A32" s="13" t="s">
        <v>106</v>
      </c>
      <c r="B32" s="13"/>
      <c r="C32" s="13"/>
      <c r="D32" s="13"/>
      <c r="E32" s="13"/>
      <c r="F32" s="13"/>
      <c r="G32" s="48"/>
      <c r="H32" s="48"/>
      <c r="I32" s="48"/>
      <c r="J32" s="48"/>
      <c r="K32" s="48"/>
    </row>
    <row r="33" spans="1:11" hidden="1" x14ac:dyDescent="0.2">
      <c r="A33" s="13" t="s">
        <v>104</v>
      </c>
      <c r="B33" s="13"/>
      <c r="C33" s="13"/>
      <c r="D33" s="13"/>
      <c r="E33" s="13"/>
      <c r="F33" s="13"/>
      <c r="G33" s="48"/>
      <c r="H33" s="48"/>
      <c r="I33" s="48"/>
      <c r="J33" s="48"/>
      <c r="K33" s="48"/>
    </row>
    <row r="34" spans="1:11" hidden="1" x14ac:dyDescent="0.2">
      <c r="A34" s="14" t="s">
        <v>66</v>
      </c>
      <c r="B34" s="14"/>
      <c r="C34" s="14"/>
      <c r="D34" s="14"/>
      <c r="E34" s="14"/>
      <c r="F34" s="14"/>
      <c r="G34" s="48"/>
      <c r="H34" s="48"/>
      <c r="I34" s="48"/>
      <c r="J34" s="48"/>
      <c r="K34" s="48"/>
    </row>
    <row r="35" spans="1:11" hidden="1" x14ac:dyDescent="0.2">
      <c r="A35" s="14" t="s">
        <v>72</v>
      </c>
      <c r="B35" s="14"/>
      <c r="C35" s="14"/>
      <c r="D35" s="14"/>
      <c r="E35" s="14"/>
      <c r="F35" s="14"/>
      <c r="G35" s="48"/>
      <c r="H35" s="48"/>
      <c r="I35" s="48"/>
      <c r="J35" s="48"/>
      <c r="K35" s="48"/>
    </row>
    <row r="36" spans="1:11" hidden="1" x14ac:dyDescent="0.2">
      <c r="A36" s="97" t="s">
        <v>93</v>
      </c>
      <c r="B36" s="96"/>
      <c r="C36" s="96"/>
      <c r="D36" s="96"/>
      <c r="E36" s="96"/>
      <c r="F36" s="96"/>
      <c r="G36" s="48"/>
      <c r="H36" s="48"/>
      <c r="I36" s="48"/>
      <c r="J36" s="48"/>
      <c r="K36" s="48"/>
    </row>
    <row r="37" spans="1:11" hidden="1" x14ac:dyDescent="0.2">
      <c r="A37" s="97" t="s">
        <v>63</v>
      </c>
      <c r="B37" s="96"/>
      <c r="C37" s="96"/>
      <c r="D37" s="96"/>
      <c r="E37" s="96"/>
      <c r="F37" s="96"/>
      <c r="G37" s="48"/>
      <c r="H37" s="48"/>
      <c r="I37" s="48"/>
      <c r="J37" s="48"/>
      <c r="K37" s="48"/>
    </row>
    <row r="38" spans="1:11" hidden="1" x14ac:dyDescent="0.2">
      <c r="A38" s="61" t="s">
        <v>38</v>
      </c>
      <c r="B38" s="5"/>
      <c r="C38" s="5"/>
      <c r="D38" s="5"/>
      <c r="E38" s="5"/>
      <c r="F38" s="5"/>
      <c r="G38" s="48"/>
      <c r="H38" s="48"/>
      <c r="I38" s="48"/>
      <c r="J38" s="48"/>
      <c r="K38" s="48"/>
    </row>
    <row r="39" spans="1:11" hidden="1" x14ac:dyDescent="0.2">
      <c r="A39" s="62" t="s">
        <v>39</v>
      </c>
      <c r="B39" s="5"/>
      <c r="C39" s="5"/>
      <c r="D39" s="5"/>
      <c r="E39" s="5"/>
      <c r="F39" s="5"/>
      <c r="G39" s="48"/>
      <c r="H39" s="48"/>
      <c r="I39" s="48"/>
      <c r="J39" s="48"/>
      <c r="K39" s="48"/>
    </row>
    <row r="40" spans="1:11" hidden="1" x14ac:dyDescent="0.2">
      <c r="A40" s="62" t="s">
        <v>41</v>
      </c>
      <c r="B40" s="5"/>
      <c r="C40" s="5"/>
      <c r="D40" s="5"/>
      <c r="E40" s="5"/>
      <c r="F40" s="5"/>
      <c r="G40" s="48"/>
      <c r="H40" s="48"/>
      <c r="I40" s="48"/>
      <c r="J40" s="48"/>
      <c r="K40" s="48"/>
    </row>
    <row r="41" spans="1:11" hidden="1" x14ac:dyDescent="0.2">
      <c r="A41" s="62" t="s">
        <v>40</v>
      </c>
      <c r="B41" s="5"/>
      <c r="C41" s="5"/>
      <c r="D41" s="5"/>
      <c r="E41" s="5"/>
      <c r="F41" s="5"/>
      <c r="G41" s="48"/>
      <c r="H41" s="48"/>
      <c r="I41" s="48"/>
      <c r="J41" s="48"/>
      <c r="K41" s="48"/>
    </row>
    <row r="42" spans="1:11" hidden="1" x14ac:dyDescent="0.2">
      <c r="A42" s="62" t="s">
        <v>42</v>
      </c>
      <c r="B42" s="5"/>
      <c r="C42" s="5"/>
      <c r="D42" s="5"/>
      <c r="E42" s="5"/>
      <c r="F42" s="5"/>
      <c r="G42" s="48"/>
      <c r="H42" s="48"/>
      <c r="I42" s="48"/>
      <c r="J42" s="48"/>
      <c r="K42" s="48"/>
    </row>
    <row r="43" spans="1:11" hidden="1" x14ac:dyDescent="0.2">
      <c r="A43" s="62" t="s">
        <v>43</v>
      </c>
      <c r="B43" s="5"/>
      <c r="C43" s="5"/>
      <c r="D43" s="5"/>
      <c r="E43" s="5"/>
      <c r="F43" s="5"/>
      <c r="G43" s="48"/>
      <c r="H43" s="48"/>
      <c r="I43" s="48"/>
      <c r="J43" s="48"/>
      <c r="K43" s="48"/>
    </row>
    <row r="44" spans="1:11" hidden="1" x14ac:dyDescent="0.2">
      <c r="A44" s="98" t="s">
        <v>36</v>
      </c>
      <c r="B44" s="96"/>
      <c r="C44" s="96"/>
      <c r="D44" s="96"/>
      <c r="E44" s="96"/>
      <c r="F44" s="96"/>
      <c r="G44" s="48"/>
      <c r="H44" s="48"/>
      <c r="I44" s="48"/>
      <c r="J44" s="48"/>
      <c r="K44" s="48"/>
    </row>
    <row r="45" spans="1:11" hidden="1" x14ac:dyDescent="0.2">
      <c r="A45" s="96" t="s">
        <v>34</v>
      </c>
      <c r="B45" s="96"/>
      <c r="C45" s="96"/>
      <c r="D45" s="96"/>
      <c r="E45" s="96"/>
      <c r="F45" s="96"/>
      <c r="G45" s="48"/>
      <c r="H45" s="48"/>
      <c r="I45" s="48"/>
      <c r="J45" s="48"/>
      <c r="K45" s="48"/>
    </row>
    <row r="46" spans="1:11" hidden="1" x14ac:dyDescent="0.2">
      <c r="A46" s="63">
        <v>-20000</v>
      </c>
      <c r="B46" s="5"/>
      <c r="C46" s="5"/>
      <c r="D46" s="5"/>
      <c r="E46" s="5"/>
      <c r="F46" s="5"/>
      <c r="G46" s="48"/>
      <c r="H46" s="48"/>
      <c r="I46" s="48"/>
      <c r="J46" s="48"/>
      <c r="K46" s="48"/>
    </row>
    <row r="47" spans="1:11" ht="25.5" hidden="1" x14ac:dyDescent="0.2">
      <c r="A47" s="129" t="s">
        <v>137</v>
      </c>
      <c r="B47" s="96"/>
      <c r="C47" s="96"/>
      <c r="D47" s="96"/>
      <c r="E47" s="96"/>
      <c r="F47" s="96"/>
      <c r="G47" s="48"/>
      <c r="H47" s="48"/>
      <c r="I47" s="48"/>
      <c r="J47" s="48"/>
      <c r="K47" s="48"/>
    </row>
    <row r="48" spans="1:11" ht="25.5" hidden="1" x14ac:dyDescent="0.2">
      <c r="A48" s="129" t="s">
        <v>136</v>
      </c>
      <c r="B48" s="96"/>
      <c r="C48" s="96"/>
      <c r="D48" s="96"/>
      <c r="E48" s="96"/>
      <c r="F48" s="96"/>
      <c r="G48" s="48"/>
      <c r="H48" s="48"/>
      <c r="I48" s="48"/>
      <c r="J48" s="48"/>
      <c r="K48" s="48"/>
    </row>
    <row r="49" spans="1:11" ht="25.5" hidden="1" x14ac:dyDescent="0.2">
      <c r="A49" s="130" t="s">
        <v>138</v>
      </c>
      <c r="B49" s="5"/>
      <c r="C49" s="5"/>
      <c r="D49" s="5"/>
      <c r="E49" s="5"/>
      <c r="F49" s="5"/>
      <c r="G49" s="48"/>
      <c r="H49" s="48"/>
      <c r="I49" s="48"/>
      <c r="J49" s="48"/>
      <c r="K49" s="48"/>
    </row>
    <row r="50" spans="1:11" ht="25.5" hidden="1" x14ac:dyDescent="0.2">
      <c r="A50" s="130" t="s">
        <v>112</v>
      </c>
      <c r="B50" s="5"/>
      <c r="C50" s="5"/>
      <c r="D50" s="5"/>
      <c r="E50" s="5"/>
      <c r="F50" s="5"/>
      <c r="G50" s="48"/>
      <c r="H50" s="48"/>
      <c r="I50" s="48"/>
      <c r="J50" s="48"/>
      <c r="K50" s="48"/>
    </row>
    <row r="51" spans="1:11" ht="38.25" hidden="1" x14ac:dyDescent="0.2">
      <c r="A51" s="130" t="s">
        <v>113</v>
      </c>
      <c r="B51" s="120"/>
      <c r="C51" s="120"/>
      <c r="D51" s="128"/>
      <c r="E51" s="64"/>
      <c r="F51" s="64"/>
      <c r="G51" s="48"/>
      <c r="H51" s="48"/>
      <c r="I51" s="48"/>
      <c r="J51" s="48"/>
      <c r="K51" s="48"/>
    </row>
    <row r="52" spans="1:11" hidden="1" x14ac:dyDescent="0.2">
      <c r="A52" s="125" t="s">
        <v>116</v>
      </c>
      <c r="B52" s="126"/>
      <c r="C52" s="126"/>
      <c r="D52" s="119"/>
      <c r="E52" s="65"/>
      <c r="F52" s="65" t="b">
        <v>1</v>
      </c>
      <c r="G52" s="48"/>
      <c r="H52" s="48"/>
      <c r="I52" s="48"/>
      <c r="J52" s="48"/>
      <c r="K52" s="48"/>
    </row>
    <row r="53" spans="1:11" hidden="1" x14ac:dyDescent="0.2">
      <c r="A53" s="127" t="s">
        <v>139</v>
      </c>
      <c r="B53" s="125"/>
      <c r="C53" s="125"/>
      <c r="D53" s="125"/>
      <c r="E53" s="65"/>
      <c r="F53" s="65" t="b">
        <v>0</v>
      </c>
      <c r="G53" s="48"/>
      <c r="H53" s="48"/>
      <c r="I53" s="48"/>
      <c r="J53" s="48"/>
      <c r="K53" s="48"/>
    </row>
    <row r="54" spans="1:11" hidden="1" x14ac:dyDescent="0.2">
      <c r="A54" s="131"/>
      <c r="B54" s="121">
        <f>COUNT(Travel!B12:B36)</f>
        <v>23</v>
      </c>
      <c r="C54" s="121"/>
      <c r="D54" s="121">
        <f>COUNTIF(Travel!D12:D36,"*")</f>
        <v>23</v>
      </c>
      <c r="E54" s="122"/>
      <c r="F54" s="122" t="b">
        <f>MIN(B54,D54)=MAX(B54,D54)</f>
        <v>1</v>
      </c>
      <c r="G54" s="48"/>
      <c r="H54" s="48"/>
      <c r="I54" s="48"/>
      <c r="J54" s="48"/>
      <c r="K54" s="48"/>
    </row>
    <row r="55" spans="1:11" hidden="1" x14ac:dyDescent="0.2">
      <c r="A55" s="131" t="s">
        <v>110</v>
      </c>
      <c r="B55" s="121">
        <f>COUNT(Travel!B41:B92)</f>
        <v>50</v>
      </c>
      <c r="C55" s="121"/>
      <c r="D55" s="121">
        <f>COUNTIF(Travel!D41:D92,"*")</f>
        <v>50</v>
      </c>
      <c r="E55" s="122"/>
      <c r="F55" s="122" t="b">
        <f>MIN(B55,D55)=MAX(B55,D55)</f>
        <v>1</v>
      </c>
    </row>
    <row r="56" spans="1:11" hidden="1" x14ac:dyDescent="0.2">
      <c r="A56" s="132"/>
      <c r="B56" s="121">
        <f>COUNT(Travel!B97:B109)</f>
        <v>11</v>
      </c>
      <c r="C56" s="121"/>
      <c r="D56" s="121">
        <f>COUNTIF(Travel!D97:D109,"*")</f>
        <v>11</v>
      </c>
      <c r="E56" s="122"/>
      <c r="F56" s="122" t="b">
        <f>MIN(B56,D56)=MAX(B56,D56)</f>
        <v>1</v>
      </c>
    </row>
    <row r="57" spans="1:11" hidden="1" x14ac:dyDescent="0.2">
      <c r="A57" s="133" t="s">
        <v>108</v>
      </c>
      <c r="B57" s="123">
        <f>COUNT(Hospitality!B11:B19)</f>
        <v>7</v>
      </c>
      <c r="C57" s="123"/>
      <c r="D57" s="123">
        <f>COUNTIF(Hospitality!D11:D19,"*")</f>
        <v>7</v>
      </c>
      <c r="E57" s="124"/>
      <c r="F57" s="124" t="b">
        <f>MIN(B57,D57)=MAX(B57,D57)</f>
        <v>1</v>
      </c>
    </row>
    <row r="58" spans="1:11" hidden="1" x14ac:dyDescent="0.2">
      <c r="A58" s="134" t="s">
        <v>109</v>
      </c>
      <c r="B58" s="122">
        <f>COUNT('All other expenses'!B11:B24)</f>
        <v>13</v>
      </c>
      <c r="C58" s="122"/>
      <c r="D58" s="122">
        <f>COUNTIF('All other expenses'!D11:D24,"*")</f>
        <v>13</v>
      </c>
      <c r="E58" s="122"/>
      <c r="F58" s="122" t="b">
        <f>MIN(B58,D58)=MAX(B58,D58)</f>
        <v>1</v>
      </c>
    </row>
    <row r="59" spans="1:11" hidden="1" x14ac:dyDescent="0.2">
      <c r="A59" s="133" t="s">
        <v>107</v>
      </c>
      <c r="B59" s="123">
        <f>COUNTIF('Gifts and benefits'!B11:B82,"*")</f>
        <v>70</v>
      </c>
      <c r="C59" s="123">
        <f>COUNTIF('Gifts and benefits'!C11:C82,"*")</f>
        <v>70</v>
      </c>
      <c r="D59" s="123"/>
      <c r="E59" s="123">
        <f>COUNTA('Gifts and benefits'!E11:E82)</f>
        <v>70</v>
      </c>
      <c r="F59" s="124"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88"/>
  <sheetViews>
    <sheetView defaultGridColor="0" colorId="22" zoomScale="85" zoomScaleNormal="85" workbookViewId="0">
      <selection sqref="A1:E1"/>
    </sheetView>
  </sheetViews>
  <sheetFormatPr defaultColWidth="0" defaultRowHeight="12.75" zeroHeight="1" x14ac:dyDescent="0.2"/>
  <cols>
    <col min="1" max="1" width="35.7109375" style="177" customWidth="1"/>
    <col min="2" max="2" width="14.28515625" style="177" customWidth="1"/>
    <col min="3" max="3" width="75.28515625" style="177" customWidth="1"/>
    <col min="4" max="4" width="48.7109375" style="177" customWidth="1"/>
    <col min="5" max="5" width="30.42578125" style="177" customWidth="1"/>
    <col min="6" max="6" width="37.5703125" style="177" customWidth="1"/>
    <col min="7" max="9" width="9.140625" style="17" hidden="1" customWidth="1"/>
    <col min="10" max="13" width="0" style="17" hidden="1" customWidth="1"/>
    <col min="14" max="16384" width="9.140625" style="17" hidden="1"/>
  </cols>
  <sheetData>
    <row r="1" spans="1:6" ht="26.25" customHeight="1" x14ac:dyDescent="0.2">
      <c r="A1" s="259" t="s">
        <v>6</v>
      </c>
      <c r="B1" s="259"/>
      <c r="C1" s="259"/>
      <c r="D1" s="259"/>
      <c r="E1" s="259"/>
      <c r="F1" s="154"/>
    </row>
    <row r="2" spans="1:6" ht="21" customHeight="1" x14ac:dyDescent="0.2">
      <c r="A2" s="4" t="s">
        <v>2</v>
      </c>
      <c r="B2" s="263" t="str">
        <f>'Summary and sign-off'!B2:F2</f>
        <v>ACC</v>
      </c>
      <c r="C2" s="263"/>
      <c r="D2" s="263"/>
      <c r="E2" s="263"/>
      <c r="F2" s="154"/>
    </row>
    <row r="3" spans="1:6" ht="21" customHeight="1" x14ac:dyDescent="0.2">
      <c r="A3" s="4" t="s">
        <v>3</v>
      </c>
      <c r="B3" s="263" t="str">
        <f>'Summary and sign-off'!B3:F3</f>
        <v>Scott Pickering</v>
      </c>
      <c r="C3" s="263"/>
      <c r="D3" s="263"/>
      <c r="E3" s="263"/>
      <c r="F3" s="154"/>
    </row>
    <row r="4" spans="1:6" ht="21" customHeight="1" x14ac:dyDescent="0.2">
      <c r="A4" s="4" t="s">
        <v>76</v>
      </c>
      <c r="B4" s="263">
        <f>'Summary and sign-off'!B4:F4</f>
        <v>43282</v>
      </c>
      <c r="C4" s="263"/>
      <c r="D4" s="263"/>
      <c r="E4" s="263"/>
      <c r="F4" s="154"/>
    </row>
    <row r="5" spans="1:6" ht="21" customHeight="1" x14ac:dyDescent="0.2">
      <c r="A5" s="4" t="s">
        <v>77</v>
      </c>
      <c r="B5" s="263">
        <f>'Summary and sign-off'!B5:F5</f>
        <v>43646</v>
      </c>
      <c r="C5" s="263"/>
      <c r="D5" s="263"/>
      <c r="E5" s="263"/>
      <c r="F5" s="154"/>
    </row>
    <row r="6" spans="1:6" ht="21" customHeight="1" x14ac:dyDescent="0.2">
      <c r="A6" s="4" t="s">
        <v>29</v>
      </c>
      <c r="B6" s="257" t="s">
        <v>28</v>
      </c>
      <c r="C6" s="257"/>
      <c r="D6" s="257"/>
      <c r="E6" s="257"/>
      <c r="F6" s="154"/>
    </row>
    <row r="7" spans="1:6" ht="21" customHeight="1" x14ac:dyDescent="0.2">
      <c r="A7" s="4" t="s">
        <v>103</v>
      </c>
      <c r="B7" s="262" t="s">
        <v>115</v>
      </c>
      <c r="C7" s="262"/>
      <c r="D7" s="262"/>
      <c r="E7" s="262"/>
      <c r="F7" s="154"/>
    </row>
    <row r="8" spans="1:6" ht="36" customHeight="1" x14ac:dyDescent="0.2">
      <c r="A8" s="266" t="s">
        <v>4</v>
      </c>
      <c r="B8" s="267"/>
      <c r="C8" s="267"/>
      <c r="D8" s="267"/>
      <c r="E8" s="268"/>
      <c r="F8" s="155"/>
    </row>
    <row r="9" spans="1:6" ht="36" customHeight="1" x14ac:dyDescent="0.2">
      <c r="A9" s="269" t="s">
        <v>141</v>
      </c>
      <c r="B9" s="270"/>
      <c r="C9" s="270"/>
      <c r="D9" s="270"/>
      <c r="E9" s="271"/>
      <c r="F9" s="155"/>
    </row>
    <row r="10" spans="1:6" ht="24.75" customHeight="1" x14ac:dyDescent="0.2">
      <c r="A10" s="265" t="s">
        <v>142</v>
      </c>
      <c r="B10" s="272"/>
      <c r="C10" s="265"/>
      <c r="D10" s="265"/>
      <c r="E10" s="265"/>
      <c r="F10" s="156"/>
    </row>
    <row r="11" spans="1:6" ht="27" customHeight="1" x14ac:dyDescent="0.2">
      <c r="A11" s="37" t="s">
        <v>49</v>
      </c>
      <c r="B11" s="201" t="s">
        <v>143</v>
      </c>
      <c r="C11" s="37" t="s">
        <v>144</v>
      </c>
      <c r="D11" s="37" t="s">
        <v>101</v>
      </c>
      <c r="E11" s="143" t="s">
        <v>75</v>
      </c>
      <c r="F11" s="157"/>
    </row>
    <row r="12" spans="1:6" s="85" customFormat="1" hidden="1" x14ac:dyDescent="0.2">
      <c r="A12" s="147"/>
      <c r="B12" s="206"/>
      <c r="C12" s="114"/>
      <c r="D12" s="114"/>
      <c r="E12" s="115"/>
      <c r="F12" s="158"/>
    </row>
    <row r="13" spans="1:6" s="233" customFormat="1" ht="25.5" customHeight="1" x14ac:dyDescent="0.2">
      <c r="A13" s="251" t="s">
        <v>232</v>
      </c>
      <c r="B13" s="216">
        <v>11632</v>
      </c>
      <c r="C13" s="252" t="s">
        <v>447</v>
      </c>
      <c r="D13" s="183" t="s">
        <v>169</v>
      </c>
      <c r="E13" s="252" t="s">
        <v>248</v>
      </c>
      <c r="F13" s="227"/>
    </row>
    <row r="14" spans="1:6" s="231" customFormat="1" ht="25.5" customHeight="1" x14ac:dyDescent="0.2">
      <c r="A14" s="251" t="s">
        <v>232</v>
      </c>
      <c r="B14" s="216">
        <v>9</v>
      </c>
      <c r="C14" s="252" t="s">
        <v>447</v>
      </c>
      <c r="D14" s="183" t="s">
        <v>233</v>
      </c>
      <c r="E14" s="252" t="s">
        <v>248</v>
      </c>
      <c r="F14" s="227"/>
    </row>
    <row r="15" spans="1:6" s="231" customFormat="1" ht="25.5" customHeight="1" x14ac:dyDescent="0.2">
      <c r="A15" s="251" t="s">
        <v>232</v>
      </c>
      <c r="B15" s="216">
        <v>7257</v>
      </c>
      <c r="C15" s="252" t="s">
        <v>447</v>
      </c>
      <c r="D15" s="183" t="s">
        <v>172</v>
      </c>
      <c r="E15" s="252" t="s">
        <v>248</v>
      </c>
      <c r="F15" s="227"/>
    </row>
    <row r="16" spans="1:6" s="231" customFormat="1" ht="25.5" customHeight="1" x14ac:dyDescent="0.2">
      <c r="A16" s="251" t="s">
        <v>232</v>
      </c>
      <c r="B16" s="216">
        <v>1188</v>
      </c>
      <c r="C16" s="252" t="s">
        <v>447</v>
      </c>
      <c r="D16" s="183" t="s">
        <v>225</v>
      </c>
      <c r="E16" s="252" t="s">
        <v>248</v>
      </c>
      <c r="F16" s="227"/>
    </row>
    <row r="17" spans="1:6" s="231" customFormat="1" ht="25.5" customHeight="1" x14ac:dyDescent="0.2">
      <c r="A17" s="181" t="s">
        <v>273</v>
      </c>
      <c r="B17" s="216">
        <v>483</v>
      </c>
      <c r="C17" s="183" t="s">
        <v>274</v>
      </c>
      <c r="D17" s="183" t="s">
        <v>172</v>
      </c>
      <c r="E17" s="183" t="s">
        <v>224</v>
      </c>
      <c r="F17" s="227"/>
    </row>
    <row r="18" spans="1:6" s="231" customFormat="1" ht="25.5" customHeight="1" x14ac:dyDescent="0.2">
      <c r="A18" s="181">
        <v>43588</v>
      </c>
      <c r="B18" s="216">
        <v>13111</v>
      </c>
      <c r="C18" s="183" t="s">
        <v>323</v>
      </c>
      <c r="D18" s="183" t="s">
        <v>317</v>
      </c>
      <c r="E18" s="183" t="s">
        <v>326</v>
      </c>
      <c r="F18" s="227"/>
    </row>
    <row r="19" spans="1:6" s="231" customFormat="1" ht="25.5" customHeight="1" x14ac:dyDescent="0.2">
      <c r="A19" s="181">
        <v>43591</v>
      </c>
      <c r="B19" s="216">
        <v>1340</v>
      </c>
      <c r="C19" s="183" t="s">
        <v>327</v>
      </c>
      <c r="D19" s="183" t="s">
        <v>172</v>
      </c>
      <c r="E19" s="183" t="s">
        <v>318</v>
      </c>
      <c r="F19" s="227"/>
    </row>
    <row r="20" spans="1:6" s="231" customFormat="1" ht="25.5" customHeight="1" x14ac:dyDescent="0.2">
      <c r="A20" s="181">
        <v>43591</v>
      </c>
      <c r="B20" s="216">
        <v>398</v>
      </c>
      <c r="C20" s="183" t="s">
        <v>394</v>
      </c>
      <c r="D20" s="183" t="s">
        <v>175</v>
      </c>
      <c r="E20" s="183" t="s">
        <v>318</v>
      </c>
      <c r="F20" s="227"/>
    </row>
    <row r="21" spans="1:6" s="231" customFormat="1" ht="25.5" customHeight="1" x14ac:dyDescent="0.2">
      <c r="A21" s="181">
        <v>43592</v>
      </c>
      <c r="B21" s="216">
        <v>242</v>
      </c>
      <c r="C21" s="183" t="s">
        <v>328</v>
      </c>
      <c r="D21" s="183" t="s">
        <v>176</v>
      </c>
      <c r="E21" s="183" t="s">
        <v>318</v>
      </c>
      <c r="F21" s="227"/>
    </row>
    <row r="22" spans="1:6" s="231" customFormat="1" ht="25.5" customHeight="1" x14ac:dyDescent="0.2">
      <c r="A22" s="181">
        <v>43593</v>
      </c>
      <c r="B22" s="216">
        <v>1141</v>
      </c>
      <c r="C22" s="183" t="s">
        <v>314</v>
      </c>
      <c r="D22" s="183" t="s">
        <v>317</v>
      </c>
      <c r="E22" s="183" t="s">
        <v>320</v>
      </c>
    </row>
    <row r="23" spans="1:6" s="231" customFormat="1" ht="25.5" customHeight="1" x14ac:dyDescent="0.2">
      <c r="A23" s="181">
        <v>43593</v>
      </c>
      <c r="B23" s="216">
        <v>2252</v>
      </c>
      <c r="C23" s="183" t="s">
        <v>332</v>
      </c>
      <c r="D23" s="183" t="s">
        <v>172</v>
      </c>
      <c r="E23" s="183" t="s">
        <v>320</v>
      </c>
      <c r="F23" s="227"/>
    </row>
    <row r="24" spans="1:6" s="231" customFormat="1" ht="25.5" customHeight="1" x14ac:dyDescent="0.2">
      <c r="A24" s="181">
        <v>43593</v>
      </c>
      <c r="B24" s="216">
        <v>283</v>
      </c>
      <c r="C24" s="183" t="s">
        <v>394</v>
      </c>
      <c r="D24" s="183" t="s">
        <v>175</v>
      </c>
      <c r="E24" s="183" t="s">
        <v>320</v>
      </c>
      <c r="F24" s="227"/>
    </row>
    <row r="25" spans="1:6" s="231" customFormat="1" ht="25.5" customHeight="1" x14ac:dyDescent="0.2">
      <c r="A25" s="181">
        <v>43594</v>
      </c>
      <c r="B25" s="216">
        <v>186</v>
      </c>
      <c r="C25" s="183" t="s">
        <v>328</v>
      </c>
      <c r="D25" s="183" t="s">
        <v>176</v>
      </c>
      <c r="E25" s="183" t="s">
        <v>320</v>
      </c>
      <c r="F25" s="227"/>
    </row>
    <row r="26" spans="1:6" s="231" customFormat="1" ht="25.5" customHeight="1" x14ac:dyDescent="0.2">
      <c r="A26" s="181">
        <v>43597</v>
      </c>
      <c r="B26" s="216">
        <v>3159</v>
      </c>
      <c r="C26" s="183" t="s">
        <v>315</v>
      </c>
      <c r="D26" s="183" t="s">
        <v>317</v>
      </c>
      <c r="E26" s="183" t="s">
        <v>321</v>
      </c>
      <c r="F26" s="227"/>
    </row>
    <row r="27" spans="1:6" s="231" customFormat="1" ht="25.5" customHeight="1" x14ac:dyDescent="0.2">
      <c r="A27" s="181">
        <v>43597</v>
      </c>
      <c r="B27" s="216">
        <v>48</v>
      </c>
      <c r="C27" s="253" t="s">
        <v>333</v>
      </c>
      <c r="D27" s="253" t="s">
        <v>329</v>
      </c>
      <c r="E27" s="183" t="s">
        <v>321</v>
      </c>
      <c r="F27" s="253"/>
    </row>
    <row r="28" spans="1:6" s="231" customFormat="1" ht="25.5" customHeight="1" x14ac:dyDescent="0.2">
      <c r="A28" s="181">
        <v>43597</v>
      </c>
      <c r="B28" s="216">
        <v>1542</v>
      </c>
      <c r="C28" s="183" t="s">
        <v>327</v>
      </c>
      <c r="D28" s="183" t="s">
        <v>172</v>
      </c>
      <c r="E28" s="183" t="s">
        <v>321</v>
      </c>
      <c r="F28" s="227"/>
    </row>
    <row r="29" spans="1:6" s="231" customFormat="1" ht="25.5" customHeight="1" x14ac:dyDescent="0.2">
      <c r="A29" s="181">
        <v>43597</v>
      </c>
      <c r="B29" s="216">
        <v>476</v>
      </c>
      <c r="C29" s="183" t="s">
        <v>395</v>
      </c>
      <c r="D29" s="253" t="s">
        <v>175</v>
      </c>
      <c r="E29" s="183" t="s">
        <v>321</v>
      </c>
      <c r="F29" s="253"/>
    </row>
    <row r="30" spans="1:6" s="231" customFormat="1" ht="25.5" customHeight="1" x14ac:dyDescent="0.2">
      <c r="A30" s="181">
        <v>43598</v>
      </c>
      <c r="B30" s="216">
        <v>801</v>
      </c>
      <c r="C30" s="183" t="s">
        <v>328</v>
      </c>
      <c r="D30" s="253" t="s">
        <v>176</v>
      </c>
      <c r="E30" s="183" t="s">
        <v>321</v>
      </c>
      <c r="F30" s="253"/>
    </row>
    <row r="31" spans="1:6" s="231" customFormat="1" ht="25.5" customHeight="1" x14ac:dyDescent="0.2">
      <c r="A31" s="182">
        <v>43599</v>
      </c>
      <c r="B31" s="216">
        <v>327</v>
      </c>
      <c r="C31" s="253" t="s">
        <v>330</v>
      </c>
      <c r="D31" s="253" t="s">
        <v>176</v>
      </c>
      <c r="E31" s="183" t="s">
        <v>321</v>
      </c>
      <c r="F31" s="253"/>
    </row>
    <row r="32" spans="1:6" s="231" customFormat="1" ht="25.5" customHeight="1" x14ac:dyDescent="0.2">
      <c r="A32" s="182">
        <v>43599</v>
      </c>
      <c r="B32" s="216">
        <v>1354</v>
      </c>
      <c r="C32" s="183" t="s">
        <v>316</v>
      </c>
      <c r="D32" s="183" t="s">
        <v>317</v>
      </c>
      <c r="E32" s="183" t="s">
        <v>319</v>
      </c>
      <c r="F32" s="227"/>
    </row>
    <row r="33" spans="1:6" s="231" customFormat="1" ht="25.5" customHeight="1" x14ac:dyDescent="0.2">
      <c r="A33" s="182">
        <v>43599</v>
      </c>
      <c r="B33" s="216">
        <v>22</v>
      </c>
      <c r="C33" s="253" t="s">
        <v>333</v>
      </c>
      <c r="D33" s="253" t="s">
        <v>329</v>
      </c>
      <c r="E33" s="183" t="s">
        <v>319</v>
      </c>
      <c r="F33" s="227"/>
    </row>
    <row r="34" spans="1:6" s="231" customFormat="1" ht="25.5" customHeight="1" x14ac:dyDescent="0.2">
      <c r="A34" s="182">
        <v>43599</v>
      </c>
      <c r="B34" s="216">
        <v>523</v>
      </c>
      <c r="C34" s="183" t="s">
        <v>331</v>
      </c>
      <c r="D34" s="183" t="s">
        <v>172</v>
      </c>
      <c r="E34" s="183" t="s">
        <v>319</v>
      </c>
      <c r="F34" s="227"/>
    </row>
    <row r="35" spans="1:6" s="231" customFormat="1" ht="25.5" customHeight="1" x14ac:dyDescent="0.2">
      <c r="A35" s="182">
        <v>43605</v>
      </c>
      <c r="B35" s="216">
        <v>3161</v>
      </c>
      <c r="C35" s="183" t="s">
        <v>396</v>
      </c>
      <c r="D35" s="183" t="s">
        <v>172</v>
      </c>
      <c r="E35" s="183" t="s">
        <v>224</v>
      </c>
      <c r="F35" s="227"/>
    </row>
    <row r="36" spans="1:6" s="85" customFormat="1" hidden="1" x14ac:dyDescent="0.2">
      <c r="A36" s="151"/>
      <c r="B36" s="217"/>
      <c r="C36" s="149"/>
      <c r="D36" s="149"/>
      <c r="E36" s="152"/>
      <c r="F36" s="158"/>
    </row>
    <row r="37" spans="1:6" ht="19.5" customHeight="1" x14ac:dyDescent="0.2">
      <c r="A37" s="116" t="s">
        <v>153</v>
      </c>
      <c r="B37" s="210">
        <f>SUM(B12:B36)</f>
        <v>50935</v>
      </c>
      <c r="C37" s="117" t="str">
        <f>IF(SUBTOTAL(3,B12:B36)=SUBTOTAL(103,B12:B36),'Summary and sign-off'!$A$47,'Summary and sign-off'!$A$48)</f>
        <v>Check - there are no hidden rows with data</v>
      </c>
      <c r="D37" s="264" t="str">
        <f>IF('Summary and sign-off'!F54='Summary and sign-off'!F53,'Summary and sign-off'!A50,'Summary and sign-off'!A49)</f>
        <v>Check - each entry provides sufficient information</v>
      </c>
      <c r="E37" s="264"/>
      <c r="F37" s="154"/>
    </row>
    <row r="38" spans="1:6" ht="10.5" customHeight="1" x14ac:dyDescent="0.2">
      <c r="A38" s="159"/>
      <c r="B38" s="160"/>
      <c r="C38" s="161"/>
      <c r="D38" s="161"/>
      <c r="E38" s="161"/>
      <c r="F38" s="154"/>
    </row>
    <row r="39" spans="1:6" ht="24.75" customHeight="1" x14ac:dyDescent="0.2">
      <c r="A39" s="265" t="s">
        <v>91</v>
      </c>
      <c r="B39" s="265"/>
      <c r="C39" s="265"/>
      <c r="D39" s="265"/>
      <c r="E39" s="265"/>
      <c r="F39" s="156"/>
    </row>
    <row r="40" spans="1:6" ht="27" customHeight="1" x14ac:dyDescent="0.2">
      <c r="A40" s="37" t="s">
        <v>49</v>
      </c>
      <c r="B40" s="201" t="s">
        <v>31</v>
      </c>
      <c r="C40" s="37" t="s">
        <v>145</v>
      </c>
      <c r="D40" s="37" t="s">
        <v>101</v>
      </c>
      <c r="E40" s="37" t="s">
        <v>75</v>
      </c>
      <c r="F40" s="157"/>
    </row>
    <row r="41" spans="1:6" s="85" customFormat="1" hidden="1" x14ac:dyDescent="0.2">
      <c r="A41" s="147"/>
      <c r="B41" s="206"/>
      <c r="C41" s="114"/>
      <c r="D41" s="114"/>
      <c r="E41" s="115"/>
      <c r="F41" s="1"/>
    </row>
    <row r="42" spans="1:6" s="219" customFormat="1" ht="25.5" customHeight="1" x14ac:dyDescent="0.2">
      <c r="A42" s="254" t="s">
        <v>384</v>
      </c>
      <c r="B42" s="238">
        <f>222+166+242+109</f>
        <v>739</v>
      </c>
      <c r="C42" s="212" t="s">
        <v>397</v>
      </c>
      <c r="D42" s="213" t="s">
        <v>169</v>
      </c>
      <c r="E42" s="186" t="s">
        <v>247</v>
      </c>
      <c r="F42" s="218"/>
    </row>
    <row r="43" spans="1:6" s="219" customFormat="1" ht="25.5" customHeight="1" x14ac:dyDescent="0.2">
      <c r="A43" s="254" t="s">
        <v>385</v>
      </c>
      <c r="B43" s="238">
        <f>127+177+278+192+134</f>
        <v>908</v>
      </c>
      <c r="C43" s="212" t="s">
        <v>398</v>
      </c>
      <c r="D43" s="213" t="s">
        <v>169</v>
      </c>
      <c r="E43" s="186" t="s">
        <v>247</v>
      </c>
      <c r="F43" s="218"/>
    </row>
    <row r="44" spans="1:6" s="219" customFormat="1" ht="25.5" customHeight="1" x14ac:dyDescent="0.2">
      <c r="A44" s="180">
        <v>43325</v>
      </c>
      <c r="B44" s="238">
        <v>364</v>
      </c>
      <c r="C44" s="212" t="s">
        <v>244</v>
      </c>
      <c r="D44" s="220" t="s">
        <v>169</v>
      </c>
      <c r="E44" s="186" t="s">
        <v>243</v>
      </c>
      <c r="F44" s="218"/>
    </row>
    <row r="45" spans="1:6" s="219" customFormat="1" ht="25.5" customHeight="1" x14ac:dyDescent="0.2">
      <c r="A45" s="180">
        <v>43325</v>
      </c>
      <c r="B45" s="238">
        <v>58</v>
      </c>
      <c r="C45" s="220" t="s">
        <v>399</v>
      </c>
      <c r="D45" s="220" t="s">
        <v>171</v>
      </c>
      <c r="E45" s="186" t="s">
        <v>243</v>
      </c>
      <c r="F45" s="218"/>
    </row>
    <row r="46" spans="1:6" s="219" customFormat="1" ht="25.5" customHeight="1" x14ac:dyDescent="0.2">
      <c r="A46" s="180">
        <v>43328</v>
      </c>
      <c r="B46" s="238">
        <v>448</v>
      </c>
      <c r="C46" s="220" t="s">
        <v>400</v>
      </c>
      <c r="D46" s="220" t="s">
        <v>169</v>
      </c>
      <c r="E46" s="186" t="s">
        <v>221</v>
      </c>
      <c r="F46" s="218"/>
    </row>
    <row r="47" spans="1:6" s="219" customFormat="1" ht="25.5" customHeight="1" x14ac:dyDescent="0.2">
      <c r="A47" s="180">
        <v>43328</v>
      </c>
      <c r="B47" s="238">
        <v>225</v>
      </c>
      <c r="C47" s="220" t="s">
        <v>266</v>
      </c>
      <c r="D47" s="220" t="s">
        <v>172</v>
      </c>
      <c r="E47" s="186" t="s">
        <v>221</v>
      </c>
      <c r="F47" s="218"/>
    </row>
    <row r="48" spans="1:6" s="219" customFormat="1" ht="25.5" customHeight="1" x14ac:dyDescent="0.2">
      <c r="A48" s="180">
        <v>43328</v>
      </c>
      <c r="B48" s="238">
        <v>117</v>
      </c>
      <c r="C48" s="220" t="s">
        <v>252</v>
      </c>
      <c r="D48" s="220" t="s">
        <v>171</v>
      </c>
      <c r="E48" s="186" t="s">
        <v>382</v>
      </c>
      <c r="F48" s="218"/>
    </row>
    <row r="49" spans="1:6" s="219" customFormat="1" ht="25.5" customHeight="1" x14ac:dyDescent="0.2">
      <c r="A49" s="180">
        <v>43328</v>
      </c>
      <c r="B49" s="238">
        <v>86</v>
      </c>
      <c r="C49" s="220" t="s">
        <v>278</v>
      </c>
      <c r="D49" s="220" t="s">
        <v>174</v>
      </c>
      <c r="E49" s="186" t="s">
        <v>170</v>
      </c>
      <c r="F49" s="218"/>
    </row>
    <row r="50" spans="1:6" s="219" customFormat="1" ht="25.5" customHeight="1" x14ac:dyDescent="0.2">
      <c r="A50" s="254" t="s">
        <v>386</v>
      </c>
      <c r="B50" s="238">
        <f>174+278+242+146</f>
        <v>840</v>
      </c>
      <c r="C50" s="212" t="s">
        <v>397</v>
      </c>
      <c r="D50" s="213" t="s">
        <v>169</v>
      </c>
      <c r="E50" s="186" t="s">
        <v>247</v>
      </c>
      <c r="F50" s="218"/>
    </row>
    <row r="51" spans="1:6" s="219" customFormat="1" ht="25.5" customHeight="1" x14ac:dyDescent="0.2">
      <c r="A51" s="179" t="s">
        <v>251</v>
      </c>
      <c r="B51" s="238">
        <v>362</v>
      </c>
      <c r="C51" s="220" t="s">
        <v>449</v>
      </c>
      <c r="D51" s="220" t="s">
        <v>169</v>
      </c>
      <c r="E51" s="185" t="s">
        <v>223</v>
      </c>
      <c r="F51" s="218"/>
    </row>
    <row r="52" spans="1:6" s="219" customFormat="1" ht="25.5" customHeight="1" x14ac:dyDescent="0.2">
      <c r="A52" s="179" t="s">
        <v>251</v>
      </c>
      <c r="B52" s="238">
        <v>83</v>
      </c>
      <c r="C52" s="220" t="s">
        <v>278</v>
      </c>
      <c r="D52" s="220" t="s">
        <v>174</v>
      </c>
      <c r="E52" s="185" t="s">
        <v>223</v>
      </c>
      <c r="F52" s="218"/>
    </row>
    <row r="53" spans="1:6" s="219" customFormat="1" ht="25.5" customHeight="1" x14ac:dyDescent="0.2">
      <c r="A53" s="179" t="s">
        <v>251</v>
      </c>
      <c r="B53" s="238">
        <v>501</v>
      </c>
      <c r="C53" s="220" t="s">
        <v>267</v>
      </c>
      <c r="D53" s="220" t="s">
        <v>172</v>
      </c>
      <c r="E53" s="185" t="s">
        <v>223</v>
      </c>
      <c r="F53" s="218"/>
    </row>
    <row r="54" spans="1:6" s="219" customFormat="1" ht="25.5" customHeight="1" x14ac:dyDescent="0.2">
      <c r="A54" s="179" t="s">
        <v>251</v>
      </c>
      <c r="B54" s="238">
        <v>192</v>
      </c>
      <c r="C54" s="220" t="s">
        <v>250</v>
      </c>
      <c r="D54" s="220" t="s">
        <v>171</v>
      </c>
      <c r="E54" s="185" t="s">
        <v>223</v>
      </c>
      <c r="F54" s="218"/>
    </row>
    <row r="55" spans="1:6" s="219" customFormat="1" ht="25.5" customHeight="1" x14ac:dyDescent="0.2">
      <c r="A55" s="179" t="s">
        <v>251</v>
      </c>
      <c r="B55" s="238">
        <v>473</v>
      </c>
      <c r="C55" s="220" t="s">
        <v>299</v>
      </c>
      <c r="D55" s="220" t="s">
        <v>173</v>
      </c>
      <c r="E55" s="185" t="s">
        <v>223</v>
      </c>
      <c r="F55" s="218"/>
    </row>
    <row r="56" spans="1:6" s="219" customFormat="1" ht="25.5" customHeight="1" x14ac:dyDescent="0.2">
      <c r="A56" s="179" t="s">
        <v>251</v>
      </c>
      <c r="B56" s="238">
        <v>27</v>
      </c>
      <c r="C56" s="220" t="s">
        <v>401</v>
      </c>
      <c r="D56" s="220" t="s">
        <v>173</v>
      </c>
      <c r="E56" s="185" t="s">
        <v>223</v>
      </c>
      <c r="F56" s="218"/>
    </row>
    <row r="57" spans="1:6" s="221" customFormat="1" ht="25.5" customHeight="1" x14ac:dyDescent="0.2">
      <c r="A57" s="179" t="s">
        <v>253</v>
      </c>
      <c r="B57" s="238">
        <v>515</v>
      </c>
      <c r="C57" s="220" t="s">
        <v>450</v>
      </c>
      <c r="D57" s="220" t="s">
        <v>169</v>
      </c>
      <c r="E57" s="185" t="s">
        <v>245</v>
      </c>
      <c r="F57" s="218"/>
    </row>
    <row r="58" spans="1:6" s="219" customFormat="1" ht="25.5" customHeight="1" x14ac:dyDescent="0.2">
      <c r="A58" s="179" t="s">
        <v>253</v>
      </c>
      <c r="B58" s="238">
        <v>269</v>
      </c>
      <c r="C58" s="220" t="s">
        <v>451</v>
      </c>
      <c r="D58" s="220" t="s">
        <v>171</v>
      </c>
      <c r="E58" s="185" t="s">
        <v>245</v>
      </c>
      <c r="F58" s="218"/>
    </row>
    <row r="59" spans="1:6" s="219" customFormat="1" ht="25.5" customHeight="1" x14ac:dyDescent="0.2">
      <c r="A59" s="179" t="s">
        <v>253</v>
      </c>
      <c r="B59" s="238">
        <v>630</v>
      </c>
      <c r="C59" s="220" t="s">
        <v>279</v>
      </c>
      <c r="D59" s="220" t="s">
        <v>172</v>
      </c>
      <c r="E59" s="185" t="s">
        <v>245</v>
      </c>
      <c r="F59" s="218"/>
    </row>
    <row r="60" spans="1:6" s="219" customFormat="1" ht="25.5" customHeight="1" x14ac:dyDescent="0.2">
      <c r="A60" s="179" t="s">
        <v>253</v>
      </c>
      <c r="B60" s="238">
        <v>403</v>
      </c>
      <c r="C60" s="220" t="s">
        <v>402</v>
      </c>
      <c r="D60" s="220" t="s">
        <v>175</v>
      </c>
      <c r="E60" s="185" t="s">
        <v>245</v>
      </c>
      <c r="F60" s="218"/>
    </row>
    <row r="61" spans="1:6" s="219" customFormat="1" ht="25.5" customHeight="1" x14ac:dyDescent="0.2">
      <c r="A61" s="255" t="s">
        <v>387</v>
      </c>
      <c r="B61" s="238">
        <f>127+156+109+127+139</f>
        <v>658</v>
      </c>
      <c r="C61" s="212" t="s">
        <v>403</v>
      </c>
      <c r="D61" s="213" t="s">
        <v>169</v>
      </c>
      <c r="E61" s="186" t="s">
        <v>247</v>
      </c>
      <c r="F61" s="218"/>
    </row>
    <row r="62" spans="1:6" s="219" customFormat="1" ht="25.5" customHeight="1" x14ac:dyDescent="0.2">
      <c r="A62" s="180">
        <v>43384</v>
      </c>
      <c r="B62" s="238">
        <v>264</v>
      </c>
      <c r="C62" s="220" t="s">
        <v>404</v>
      </c>
      <c r="D62" s="220" t="s">
        <v>280</v>
      </c>
      <c r="E62" s="186" t="s">
        <v>246</v>
      </c>
      <c r="F62" s="218"/>
    </row>
    <row r="63" spans="1:6" s="219" customFormat="1" ht="25.5" customHeight="1" x14ac:dyDescent="0.2">
      <c r="A63" s="180">
        <v>43384</v>
      </c>
      <c r="B63" s="238">
        <v>31</v>
      </c>
      <c r="C63" s="220" t="s">
        <v>405</v>
      </c>
      <c r="D63" s="220" t="s">
        <v>173</v>
      </c>
      <c r="E63" s="186" t="s">
        <v>246</v>
      </c>
      <c r="F63" s="218"/>
    </row>
    <row r="64" spans="1:6" s="219" customFormat="1" ht="25.5" customHeight="1" x14ac:dyDescent="0.2">
      <c r="A64" s="180">
        <v>43384</v>
      </c>
      <c r="B64" s="238">
        <v>45</v>
      </c>
      <c r="C64" s="220" t="s">
        <v>278</v>
      </c>
      <c r="D64" s="220" t="s">
        <v>174</v>
      </c>
      <c r="E64" s="186" t="s">
        <v>246</v>
      </c>
      <c r="F64" s="218"/>
    </row>
    <row r="65" spans="1:6" s="219" customFormat="1" ht="25.5" customHeight="1" x14ac:dyDescent="0.2">
      <c r="A65" s="179" t="s">
        <v>281</v>
      </c>
      <c r="B65" s="238">
        <v>153</v>
      </c>
      <c r="C65" s="220" t="s">
        <v>407</v>
      </c>
      <c r="D65" s="220" t="s">
        <v>169</v>
      </c>
      <c r="E65" s="214" t="s">
        <v>221</v>
      </c>
      <c r="F65" s="218"/>
    </row>
    <row r="66" spans="1:6" s="219" customFormat="1" ht="25.5" customHeight="1" x14ac:dyDescent="0.2">
      <c r="A66" s="179" t="s">
        <v>281</v>
      </c>
      <c r="B66" s="238">
        <v>202</v>
      </c>
      <c r="C66" s="220" t="s">
        <v>406</v>
      </c>
      <c r="D66" s="220" t="s">
        <v>171</v>
      </c>
      <c r="E66" s="214" t="s">
        <v>381</v>
      </c>
      <c r="F66" s="218"/>
    </row>
    <row r="67" spans="1:6" s="219" customFormat="1" ht="25.5" customHeight="1" x14ac:dyDescent="0.2">
      <c r="A67" s="179" t="s">
        <v>281</v>
      </c>
      <c r="B67" s="238">
        <v>165</v>
      </c>
      <c r="C67" s="220" t="s">
        <v>306</v>
      </c>
      <c r="D67" s="220" t="s">
        <v>172</v>
      </c>
      <c r="E67" s="214" t="s">
        <v>380</v>
      </c>
      <c r="F67" s="218"/>
    </row>
    <row r="68" spans="1:6" s="219" customFormat="1" ht="25.5" customHeight="1" x14ac:dyDescent="0.2">
      <c r="A68" s="179" t="s">
        <v>281</v>
      </c>
      <c r="B68" s="238">
        <v>160</v>
      </c>
      <c r="C68" s="220" t="s">
        <v>303</v>
      </c>
      <c r="D68" s="220" t="s">
        <v>173</v>
      </c>
      <c r="E68" s="214" t="s">
        <v>380</v>
      </c>
      <c r="F68" s="218"/>
    </row>
    <row r="69" spans="1:6" s="219" customFormat="1" ht="25.5" customHeight="1" x14ac:dyDescent="0.2">
      <c r="A69" s="179" t="s">
        <v>281</v>
      </c>
      <c r="B69" s="238">
        <v>389</v>
      </c>
      <c r="C69" s="220" t="s">
        <v>408</v>
      </c>
      <c r="D69" s="220" t="s">
        <v>169</v>
      </c>
      <c r="E69" s="214" t="s">
        <v>379</v>
      </c>
      <c r="F69" s="218"/>
    </row>
    <row r="70" spans="1:6" s="219" customFormat="1" ht="25.5" customHeight="1" x14ac:dyDescent="0.2">
      <c r="A70" s="179" t="s">
        <v>281</v>
      </c>
      <c r="B70" s="238">
        <v>25</v>
      </c>
      <c r="C70" s="220" t="s">
        <v>304</v>
      </c>
      <c r="D70" s="220" t="s">
        <v>176</v>
      </c>
      <c r="E70" s="214" t="s">
        <v>378</v>
      </c>
      <c r="F70" s="218"/>
    </row>
    <row r="71" spans="1:6" s="219" customFormat="1" ht="25.5" customHeight="1" x14ac:dyDescent="0.2">
      <c r="A71" s="179" t="s">
        <v>281</v>
      </c>
      <c r="B71" s="238">
        <v>135</v>
      </c>
      <c r="C71" s="220" t="s">
        <v>305</v>
      </c>
      <c r="D71" s="220" t="s">
        <v>172</v>
      </c>
      <c r="E71" s="214" t="s">
        <v>378</v>
      </c>
      <c r="F71" s="218"/>
    </row>
    <row r="72" spans="1:6" s="219" customFormat="1" ht="25.5" customHeight="1" x14ac:dyDescent="0.2">
      <c r="A72" s="255" t="s">
        <v>388</v>
      </c>
      <c r="B72" s="238">
        <f>200+343+200+127</f>
        <v>870</v>
      </c>
      <c r="C72" s="212" t="s">
        <v>397</v>
      </c>
      <c r="D72" s="213" t="s">
        <v>169</v>
      </c>
      <c r="E72" s="186" t="s">
        <v>247</v>
      </c>
      <c r="F72" s="218"/>
    </row>
    <row r="73" spans="1:6" s="219" customFormat="1" ht="25.5" customHeight="1" x14ac:dyDescent="0.2">
      <c r="A73" s="198" t="s">
        <v>254</v>
      </c>
      <c r="B73" s="209">
        <v>220</v>
      </c>
      <c r="C73" s="184" t="s">
        <v>409</v>
      </c>
      <c r="D73" s="184" t="s">
        <v>169</v>
      </c>
      <c r="E73" s="186" t="s">
        <v>410</v>
      </c>
      <c r="F73" s="218"/>
    </row>
    <row r="74" spans="1:6" s="221" customFormat="1" ht="25.5" customHeight="1" x14ac:dyDescent="0.2">
      <c r="A74" s="198" t="s">
        <v>254</v>
      </c>
      <c r="B74" s="209">
        <v>180</v>
      </c>
      <c r="C74" s="184" t="s">
        <v>411</v>
      </c>
      <c r="D74" s="184" t="s">
        <v>171</v>
      </c>
      <c r="E74" s="186" t="s">
        <v>410</v>
      </c>
      <c r="F74" s="218"/>
    </row>
    <row r="75" spans="1:6" s="221" customFormat="1" ht="25.5" customHeight="1" x14ac:dyDescent="0.2">
      <c r="A75" s="198" t="s">
        <v>254</v>
      </c>
      <c r="B75" s="209">
        <v>691</v>
      </c>
      <c r="C75" s="222" t="s">
        <v>308</v>
      </c>
      <c r="D75" s="222" t="s">
        <v>175</v>
      </c>
      <c r="E75" s="186" t="s">
        <v>410</v>
      </c>
    </row>
    <row r="76" spans="1:6" s="224" customFormat="1" ht="25.5" customHeight="1" x14ac:dyDescent="0.2">
      <c r="A76" s="198" t="s">
        <v>254</v>
      </c>
      <c r="B76" s="203">
        <v>2327</v>
      </c>
      <c r="C76" s="144" t="s">
        <v>309</v>
      </c>
      <c r="D76" s="144" t="s">
        <v>172</v>
      </c>
      <c r="E76" s="186" t="s">
        <v>410</v>
      </c>
      <c r="F76" s="223"/>
    </row>
    <row r="77" spans="1:6" s="221" customFormat="1" ht="25.5" customHeight="1" x14ac:dyDescent="0.2">
      <c r="A77" s="178">
        <v>43480</v>
      </c>
      <c r="B77" s="209">
        <v>211</v>
      </c>
      <c r="C77" s="184" t="s">
        <v>413</v>
      </c>
      <c r="D77" s="184" t="s">
        <v>169</v>
      </c>
      <c r="E77" s="225" t="s">
        <v>324</v>
      </c>
      <c r="F77" s="218"/>
    </row>
    <row r="78" spans="1:6" s="219" customFormat="1" ht="25.5" customHeight="1" x14ac:dyDescent="0.2">
      <c r="A78" s="178">
        <v>43481</v>
      </c>
      <c r="B78" s="209">
        <v>139</v>
      </c>
      <c r="C78" s="184" t="s">
        <v>412</v>
      </c>
      <c r="D78" s="184" t="s">
        <v>169</v>
      </c>
      <c r="E78" s="184" t="s">
        <v>170</v>
      </c>
      <c r="F78" s="218"/>
    </row>
    <row r="79" spans="1:6" s="219" customFormat="1" ht="25.5" customHeight="1" x14ac:dyDescent="0.2">
      <c r="A79" s="255" t="s">
        <v>389</v>
      </c>
      <c r="B79" s="238">
        <f>174+200+290+174</f>
        <v>838</v>
      </c>
      <c r="C79" s="212" t="s">
        <v>397</v>
      </c>
      <c r="D79" s="213" t="s">
        <v>169</v>
      </c>
      <c r="E79" s="186" t="s">
        <v>247</v>
      </c>
      <c r="F79" s="218"/>
    </row>
    <row r="80" spans="1:6" s="219" customFormat="1" ht="25.5" customHeight="1" x14ac:dyDescent="0.2">
      <c r="A80" s="255" t="s">
        <v>390</v>
      </c>
      <c r="B80" s="238">
        <f>109+93+224+174</f>
        <v>600</v>
      </c>
      <c r="C80" s="212" t="s">
        <v>397</v>
      </c>
      <c r="D80" s="213" t="s">
        <v>169</v>
      </c>
      <c r="E80" s="186" t="s">
        <v>247</v>
      </c>
      <c r="F80" s="218"/>
    </row>
    <row r="81" spans="1:6" s="219" customFormat="1" ht="25.5" customHeight="1" x14ac:dyDescent="0.2">
      <c r="A81" s="180">
        <v>43542</v>
      </c>
      <c r="B81" s="209">
        <v>442</v>
      </c>
      <c r="C81" s="184" t="s">
        <v>418</v>
      </c>
      <c r="D81" s="184" t="s">
        <v>169</v>
      </c>
      <c r="E81" s="226" t="s">
        <v>414</v>
      </c>
      <c r="F81" s="218"/>
    </row>
    <row r="82" spans="1:6" s="219" customFormat="1" ht="25.5" customHeight="1" x14ac:dyDescent="0.2">
      <c r="A82" s="180">
        <v>43542</v>
      </c>
      <c r="B82" s="209">
        <v>54</v>
      </c>
      <c r="C82" s="184" t="s">
        <v>416</v>
      </c>
      <c r="D82" s="184" t="s">
        <v>275</v>
      </c>
      <c r="E82" s="226" t="s">
        <v>415</v>
      </c>
      <c r="F82" s="218"/>
    </row>
    <row r="83" spans="1:6" s="219" customFormat="1" ht="25.5" customHeight="1" x14ac:dyDescent="0.2">
      <c r="A83" s="178">
        <v>43543</v>
      </c>
      <c r="B83" s="209">
        <v>356</v>
      </c>
      <c r="C83" s="184" t="s">
        <v>417</v>
      </c>
      <c r="D83" s="184" t="s">
        <v>169</v>
      </c>
      <c r="E83" s="184" t="s">
        <v>325</v>
      </c>
      <c r="F83" s="218"/>
    </row>
    <row r="84" spans="1:6" s="219" customFormat="1" ht="25.5" customHeight="1" x14ac:dyDescent="0.2">
      <c r="A84" s="255" t="s">
        <v>391</v>
      </c>
      <c r="B84" s="238">
        <f>171+243</f>
        <v>414</v>
      </c>
      <c r="C84" s="212" t="s">
        <v>419</v>
      </c>
      <c r="D84" s="213" t="s">
        <v>169</v>
      </c>
      <c r="E84" s="186" t="s">
        <v>247</v>
      </c>
      <c r="F84" s="218"/>
    </row>
    <row r="85" spans="1:6" s="219" customFormat="1" ht="25.5" customHeight="1" x14ac:dyDescent="0.2">
      <c r="A85" s="198">
        <v>43556</v>
      </c>
      <c r="B85" s="209">
        <v>468</v>
      </c>
      <c r="C85" s="184" t="s">
        <v>420</v>
      </c>
      <c r="D85" s="184" t="s">
        <v>169</v>
      </c>
      <c r="E85" s="186" t="s">
        <v>255</v>
      </c>
      <c r="F85" s="218"/>
    </row>
    <row r="86" spans="1:6" s="219" customFormat="1" ht="25.5" customHeight="1" x14ac:dyDescent="0.2">
      <c r="A86" s="198">
        <v>43556</v>
      </c>
      <c r="B86" s="209">
        <v>69</v>
      </c>
      <c r="C86" s="184" t="s">
        <v>249</v>
      </c>
      <c r="D86" s="184" t="s">
        <v>275</v>
      </c>
      <c r="E86" s="186" t="s">
        <v>255</v>
      </c>
      <c r="F86" s="218"/>
    </row>
    <row r="87" spans="1:6" s="219" customFormat="1" ht="25.5" customHeight="1" x14ac:dyDescent="0.2">
      <c r="A87" s="178">
        <v>43573</v>
      </c>
      <c r="B87" s="209">
        <v>270</v>
      </c>
      <c r="C87" s="184" t="s">
        <v>412</v>
      </c>
      <c r="D87" s="184" t="s">
        <v>169</v>
      </c>
      <c r="E87" s="184" t="s">
        <v>421</v>
      </c>
      <c r="F87" s="218"/>
    </row>
    <row r="88" spans="1:6" s="221" customFormat="1" ht="25.5" customHeight="1" x14ac:dyDescent="0.2">
      <c r="A88" s="254" t="s">
        <v>392</v>
      </c>
      <c r="B88" s="209">
        <v>200</v>
      </c>
      <c r="C88" s="212" t="s">
        <v>412</v>
      </c>
      <c r="D88" s="213" t="s">
        <v>169</v>
      </c>
      <c r="E88" s="186" t="s">
        <v>247</v>
      </c>
      <c r="F88" s="218"/>
    </row>
    <row r="89" spans="1:6" s="221" customFormat="1" ht="25.5" customHeight="1" x14ac:dyDescent="0.2">
      <c r="A89" s="178">
        <v>43620</v>
      </c>
      <c r="B89" s="209">
        <v>181</v>
      </c>
      <c r="C89" s="184" t="s">
        <v>423</v>
      </c>
      <c r="D89" s="184" t="s">
        <v>169</v>
      </c>
      <c r="E89" s="184" t="s">
        <v>322</v>
      </c>
      <c r="F89" s="218"/>
    </row>
    <row r="90" spans="1:6" s="219" customFormat="1" ht="25.5" customHeight="1" x14ac:dyDescent="0.2">
      <c r="A90" s="178">
        <v>43620</v>
      </c>
      <c r="B90" s="209">
        <v>56</v>
      </c>
      <c r="C90" s="184" t="s">
        <v>424</v>
      </c>
      <c r="D90" s="184" t="s">
        <v>275</v>
      </c>
      <c r="E90" s="184" t="s">
        <v>322</v>
      </c>
      <c r="F90" s="218"/>
    </row>
    <row r="91" spans="1:6" s="219" customFormat="1" ht="25.5" customHeight="1" x14ac:dyDescent="0.2">
      <c r="A91" s="254" t="s">
        <v>393</v>
      </c>
      <c r="B91" s="209">
        <f>316+278+294+278+375+278+278+294</f>
        <v>2391</v>
      </c>
      <c r="C91" s="212" t="s">
        <v>422</v>
      </c>
      <c r="D91" s="213" t="s">
        <v>169</v>
      </c>
      <c r="E91" s="186" t="s">
        <v>247</v>
      </c>
      <c r="F91" s="218"/>
    </row>
    <row r="92" spans="1:6" s="85" customFormat="1" hidden="1" x14ac:dyDescent="0.2">
      <c r="A92" s="153"/>
      <c r="B92" s="215"/>
      <c r="C92" s="150"/>
      <c r="D92" s="150"/>
      <c r="E92" s="148"/>
      <c r="F92" s="1"/>
    </row>
    <row r="93" spans="1:6" ht="19.5" customHeight="1" x14ac:dyDescent="0.2">
      <c r="A93" s="116" t="s">
        <v>154</v>
      </c>
      <c r="B93" s="210">
        <f>SUM(B41:B92)</f>
        <v>20444</v>
      </c>
      <c r="C93" s="117" t="str">
        <f>IF(SUBTOTAL(3,B41:B92)=SUBTOTAL(103,B41:B92),'Summary and sign-off'!$A$47,'Summary and sign-off'!$A$48)</f>
        <v>Check - there are no hidden rows with data</v>
      </c>
      <c r="D93" s="264" t="str">
        <f>IF('Summary and sign-off'!F55='Summary and sign-off'!F53,'Summary and sign-off'!A50,'Summary and sign-off'!A49)</f>
        <v>Check - each entry provides sufficient information</v>
      </c>
      <c r="E93" s="264"/>
      <c r="F93" s="166"/>
    </row>
    <row r="94" spans="1:6" ht="10.5" customHeight="1" x14ac:dyDescent="0.2">
      <c r="A94" s="162"/>
      <c r="B94" s="163"/>
      <c r="C94" s="164"/>
      <c r="D94" s="164"/>
      <c r="E94" s="165"/>
      <c r="F94" s="166"/>
    </row>
    <row r="95" spans="1:6" ht="24.75" customHeight="1" x14ac:dyDescent="0.2">
      <c r="A95" s="265" t="s">
        <v>44</v>
      </c>
      <c r="B95" s="265"/>
      <c r="C95" s="265"/>
      <c r="D95" s="265"/>
      <c r="E95" s="265"/>
      <c r="F95" s="166"/>
    </row>
    <row r="96" spans="1:6" ht="27" customHeight="1" x14ac:dyDescent="0.2">
      <c r="A96" s="37" t="s">
        <v>49</v>
      </c>
      <c r="B96" s="201" t="s">
        <v>31</v>
      </c>
      <c r="C96" s="199" t="s">
        <v>146</v>
      </c>
      <c r="D96" s="37" t="s">
        <v>87</v>
      </c>
      <c r="E96" s="37" t="s">
        <v>75</v>
      </c>
      <c r="F96" s="167"/>
    </row>
    <row r="97" spans="1:6" s="85" customFormat="1" hidden="1" x14ac:dyDescent="0.2">
      <c r="A97" s="147"/>
      <c r="B97" s="206"/>
      <c r="C97" s="205"/>
      <c r="D97" s="114"/>
      <c r="E97" s="115"/>
      <c r="F97" s="168"/>
    </row>
    <row r="98" spans="1:6" s="224" customFormat="1" ht="25.5" customHeight="1" x14ac:dyDescent="0.2">
      <c r="A98" s="193">
        <v>43276</v>
      </c>
      <c r="B98" s="207">
        <v>16</v>
      </c>
      <c r="C98" s="194" t="s">
        <v>425</v>
      </c>
      <c r="D98" s="194" t="s">
        <v>176</v>
      </c>
      <c r="E98" s="195" t="s">
        <v>177</v>
      </c>
      <c r="F98" s="249"/>
    </row>
    <row r="99" spans="1:6" s="224" customFormat="1" ht="25.5" customHeight="1" x14ac:dyDescent="0.2">
      <c r="A99" s="193">
        <v>43279</v>
      </c>
      <c r="B99" s="207">
        <v>9</v>
      </c>
      <c r="C99" s="194" t="s">
        <v>426</v>
      </c>
      <c r="D99" s="194" t="s">
        <v>174</v>
      </c>
      <c r="E99" s="195" t="s">
        <v>177</v>
      </c>
      <c r="F99" s="250"/>
    </row>
    <row r="100" spans="1:6" s="228" customFormat="1" ht="25.5" customHeight="1" x14ac:dyDescent="0.2">
      <c r="A100" s="187">
        <v>43367</v>
      </c>
      <c r="B100" s="208">
        <v>22</v>
      </c>
      <c r="C100" s="188" t="s">
        <v>427</v>
      </c>
      <c r="D100" s="188" t="s">
        <v>174</v>
      </c>
      <c r="E100" s="189" t="s">
        <v>170</v>
      </c>
      <c r="F100" s="218"/>
    </row>
    <row r="101" spans="1:6" s="228" customFormat="1" ht="25.5" customHeight="1" x14ac:dyDescent="0.2">
      <c r="A101" s="187">
        <v>43369</v>
      </c>
      <c r="B101" s="208">
        <v>19</v>
      </c>
      <c r="C101" s="188" t="s">
        <v>428</v>
      </c>
      <c r="D101" s="188" t="s">
        <v>176</v>
      </c>
      <c r="E101" s="189" t="s">
        <v>177</v>
      </c>
      <c r="F101" s="218"/>
    </row>
    <row r="102" spans="1:6" s="228" customFormat="1" ht="25.5" customHeight="1" x14ac:dyDescent="0.2">
      <c r="A102" s="187">
        <v>43374</v>
      </c>
      <c r="B102" s="208">
        <v>9</v>
      </c>
      <c r="C102" s="188" t="s">
        <v>429</v>
      </c>
      <c r="D102" s="188" t="s">
        <v>174</v>
      </c>
      <c r="E102" s="189" t="s">
        <v>170</v>
      </c>
      <c r="F102" s="218"/>
    </row>
    <row r="103" spans="1:6" s="228" customFormat="1" ht="25.5" customHeight="1" x14ac:dyDescent="0.2">
      <c r="A103" s="187">
        <v>43397</v>
      </c>
      <c r="B103" s="208">
        <v>30</v>
      </c>
      <c r="C103" s="188" t="s">
        <v>430</v>
      </c>
      <c r="D103" s="188" t="s">
        <v>176</v>
      </c>
      <c r="E103" s="189" t="s">
        <v>170</v>
      </c>
      <c r="F103" s="218"/>
    </row>
    <row r="104" spans="1:6" s="228" customFormat="1" ht="25.5" customHeight="1" x14ac:dyDescent="0.2">
      <c r="A104" s="187">
        <v>43404</v>
      </c>
      <c r="B104" s="208">
        <v>4</v>
      </c>
      <c r="C104" s="188" t="s">
        <v>431</v>
      </c>
      <c r="D104" s="188" t="s">
        <v>174</v>
      </c>
      <c r="E104" s="189" t="s">
        <v>170</v>
      </c>
      <c r="F104" s="218"/>
    </row>
    <row r="105" spans="1:6" s="228" customFormat="1" ht="25.5" customHeight="1" x14ac:dyDescent="0.2">
      <c r="A105" s="187">
        <v>43432</v>
      </c>
      <c r="B105" s="208">
        <v>32</v>
      </c>
      <c r="C105" s="188" t="s">
        <v>453</v>
      </c>
      <c r="D105" s="188" t="s">
        <v>174</v>
      </c>
      <c r="E105" s="189" t="s">
        <v>170</v>
      </c>
      <c r="F105" s="218"/>
    </row>
    <row r="106" spans="1:6" s="228" customFormat="1" ht="25.5" customHeight="1" x14ac:dyDescent="0.2">
      <c r="A106" s="187">
        <v>43483</v>
      </c>
      <c r="B106" s="208">
        <v>10</v>
      </c>
      <c r="C106" s="188" t="s">
        <v>452</v>
      </c>
      <c r="D106" s="188" t="s">
        <v>174</v>
      </c>
      <c r="E106" s="189" t="s">
        <v>170</v>
      </c>
      <c r="F106" s="218"/>
    </row>
    <row r="107" spans="1:6" s="228" customFormat="1" ht="25.5" customHeight="1" x14ac:dyDescent="0.2">
      <c r="A107" s="187">
        <v>43523</v>
      </c>
      <c r="B107" s="208">
        <v>17</v>
      </c>
      <c r="C107" s="188" t="s">
        <v>311</v>
      </c>
      <c r="D107" s="188" t="s">
        <v>176</v>
      </c>
      <c r="E107" s="189" t="s">
        <v>170</v>
      </c>
      <c r="F107" s="218"/>
    </row>
    <row r="108" spans="1:6" s="219" customFormat="1" ht="25.5" customHeight="1" x14ac:dyDescent="0.2">
      <c r="A108" s="178">
        <v>43628</v>
      </c>
      <c r="B108" s="209">
        <v>93</v>
      </c>
      <c r="C108" s="184" t="s">
        <v>348</v>
      </c>
      <c r="D108" s="184" t="s">
        <v>275</v>
      </c>
      <c r="E108" s="184" t="s">
        <v>177</v>
      </c>
      <c r="F108" s="218"/>
    </row>
    <row r="109" spans="1:6" s="85" customFormat="1" hidden="1" x14ac:dyDescent="0.2">
      <c r="A109" s="106"/>
      <c r="B109" s="202"/>
      <c r="C109" s="104"/>
      <c r="D109" s="104"/>
      <c r="E109" s="105"/>
      <c r="F109" s="1"/>
    </row>
    <row r="110" spans="1:6" ht="19.5" customHeight="1" x14ac:dyDescent="0.2">
      <c r="A110" s="116" t="s">
        <v>151</v>
      </c>
      <c r="B110" s="210">
        <f>SUM(B97:B109)</f>
        <v>261</v>
      </c>
      <c r="C110" s="117" t="str">
        <f>IF(SUBTOTAL(3,B97:B109)=SUBTOTAL(103,B97:B109),'Summary and sign-off'!$A$47,'Summary and sign-off'!$A$48)</f>
        <v>Check - there are no hidden rows with data</v>
      </c>
      <c r="D110" s="264" t="str">
        <f>IF('Summary and sign-off'!F56='Summary and sign-off'!F53,'Summary and sign-off'!A50,'Summary and sign-off'!A49)</f>
        <v>Check - each entry provides sufficient information</v>
      </c>
      <c r="E110" s="264"/>
      <c r="F110" s="48"/>
    </row>
    <row r="111" spans="1:6" ht="10.5" customHeight="1" x14ac:dyDescent="0.2">
      <c r="A111" s="154"/>
      <c r="B111" s="239"/>
      <c r="C111" s="155"/>
      <c r="D111" s="154"/>
      <c r="E111" s="154"/>
      <c r="F111" s="154"/>
    </row>
    <row r="112" spans="1:6" ht="34.5" customHeight="1" x14ac:dyDescent="0.2">
      <c r="A112" s="50" t="s">
        <v>1</v>
      </c>
      <c r="B112" s="211">
        <f>B37+B93+B110</f>
        <v>71640</v>
      </c>
      <c r="C112" s="51"/>
      <c r="D112" s="51"/>
      <c r="E112" s="51"/>
      <c r="F112" s="28"/>
    </row>
    <row r="113" spans="1:6" x14ac:dyDescent="0.2">
      <c r="A113" s="154"/>
      <c r="B113" s="155"/>
      <c r="C113" s="154"/>
      <c r="D113" s="154"/>
      <c r="E113" s="154"/>
      <c r="F113" s="154"/>
    </row>
    <row r="114" spans="1:6" x14ac:dyDescent="0.2">
      <c r="A114" s="169" t="s">
        <v>8</v>
      </c>
      <c r="B114" s="170"/>
      <c r="C114" s="171"/>
      <c r="D114" s="171"/>
      <c r="E114" s="171"/>
      <c r="F114" s="154"/>
    </row>
    <row r="115" spans="1:6" ht="12.6" customHeight="1" x14ac:dyDescent="0.2">
      <c r="A115" s="172" t="s">
        <v>50</v>
      </c>
      <c r="B115" s="173"/>
      <c r="C115" s="173"/>
      <c r="D115" s="174"/>
      <c r="E115" s="174"/>
      <c r="F115" s="154"/>
    </row>
    <row r="116" spans="1:6" ht="12.95" customHeight="1" x14ac:dyDescent="0.2">
      <c r="A116" s="175" t="s">
        <v>155</v>
      </c>
      <c r="B116" s="154"/>
      <c r="C116" s="174"/>
      <c r="D116" s="154"/>
      <c r="E116" s="174"/>
      <c r="F116" s="154"/>
    </row>
    <row r="117" spans="1:6" x14ac:dyDescent="0.2">
      <c r="A117" s="175" t="s">
        <v>148</v>
      </c>
      <c r="B117" s="174"/>
      <c r="C117" s="174"/>
      <c r="D117" s="174"/>
      <c r="E117" s="174"/>
      <c r="F117" s="154"/>
    </row>
    <row r="118" spans="1:6" x14ac:dyDescent="0.2">
      <c r="A118" s="172" t="s">
        <v>156</v>
      </c>
      <c r="B118" s="170"/>
      <c r="C118" s="171"/>
      <c r="D118" s="171"/>
      <c r="E118" s="171"/>
      <c r="F118" s="154"/>
    </row>
    <row r="119" spans="1:6" ht="12.95" customHeight="1" x14ac:dyDescent="0.2">
      <c r="A119" s="175" t="s">
        <v>147</v>
      </c>
      <c r="B119" s="154"/>
      <c r="C119" s="174"/>
      <c r="D119" s="154"/>
      <c r="E119" s="174"/>
      <c r="F119" s="154"/>
    </row>
    <row r="120" spans="1:6" x14ac:dyDescent="0.2">
      <c r="A120" s="175" t="s">
        <v>152</v>
      </c>
      <c r="B120" s="174"/>
      <c r="C120" s="174"/>
      <c r="D120" s="174"/>
      <c r="E120" s="174"/>
      <c r="F120" s="154"/>
    </row>
    <row r="121" spans="1:6" x14ac:dyDescent="0.2">
      <c r="A121" s="172" t="s">
        <v>164</v>
      </c>
      <c r="B121" s="172"/>
      <c r="C121" s="172"/>
      <c r="D121" s="172"/>
      <c r="E121" s="174"/>
      <c r="F121" s="154"/>
    </row>
    <row r="122" spans="1:6" x14ac:dyDescent="0.2">
      <c r="A122" s="176"/>
      <c r="B122" s="154"/>
      <c r="C122" s="154"/>
      <c r="D122" s="154"/>
      <c r="E122" s="154"/>
      <c r="F122" s="154"/>
    </row>
    <row r="123" spans="1:6" hidden="1" x14ac:dyDescent="0.2">
      <c r="A123" s="176"/>
      <c r="B123" s="154"/>
      <c r="C123" s="154"/>
      <c r="D123" s="154"/>
      <c r="E123" s="154"/>
      <c r="F123" s="154"/>
    </row>
    <row r="124" spans="1:6" hidden="1" x14ac:dyDescent="0.2"/>
    <row r="125" spans="1:6" hidden="1" x14ac:dyDescent="0.2"/>
    <row r="126" spans="1:6" hidden="1" x14ac:dyDescent="0.2"/>
    <row r="127" spans="1:6" hidden="1" x14ac:dyDescent="0.2"/>
    <row r="128" spans="1:6" ht="12.75" hidden="1" customHeight="1" x14ac:dyDescent="0.2"/>
    <row r="129" spans="1:6" hidden="1" x14ac:dyDescent="0.2"/>
    <row r="130" spans="1:6" hidden="1" x14ac:dyDescent="0.2"/>
    <row r="131" spans="1:6" hidden="1" x14ac:dyDescent="0.2">
      <c r="A131" s="176"/>
      <c r="B131" s="154"/>
      <c r="C131" s="154"/>
      <c r="D131" s="154"/>
      <c r="E131" s="154"/>
      <c r="F131" s="154"/>
    </row>
    <row r="132" spans="1:6" hidden="1" x14ac:dyDescent="0.2">
      <c r="A132" s="176"/>
      <c r="B132" s="154"/>
      <c r="C132" s="154"/>
      <c r="D132" s="154"/>
      <c r="E132" s="154"/>
      <c r="F132" s="154"/>
    </row>
    <row r="133" spans="1:6" hidden="1" x14ac:dyDescent="0.2">
      <c r="A133" s="176"/>
      <c r="B133" s="154"/>
      <c r="C133" s="154"/>
      <c r="D133" s="154"/>
      <c r="E133" s="154"/>
      <c r="F133" s="154"/>
    </row>
    <row r="134" spans="1:6" hidden="1" x14ac:dyDescent="0.2">
      <c r="A134" s="176"/>
      <c r="B134" s="154"/>
      <c r="C134" s="154"/>
      <c r="D134" s="154"/>
      <c r="E134" s="154"/>
      <c r="F134" s="154"/>
    </row>
    <row r="135" spans="1:6" hidden="1" x14ac:dyDescent="0.2">
      <c r="A135" s="176"/>
      <c r="B135" s="154"/>
      <c r="C135" s="154"/>
      <c r="D135" s="154"/>
      <c r="E135" s="154"/>
      <c r="F135" s="154"/>
    </row>
    <row r="136" spans="1:6" hidden="1" x14ac:dyDescent="0.2"/>
    <row r="137" spans="1:6" hidden="1" x14ac:dyDescent="0.2"/>
    <row r="138" spans="1:6" hidden="1" x14ac:dyDescent="0.2"/>
    <row r="139" spans="1:6" hidden="1" x14ac:dyDescent="0.2"/>
    <row r="140" spans="1:6" hidden="1" x14ac:dyDescent="0.2"/>
    <row r="141" spans="1:6" hidden="1" x14ac:dyDescent="0.2"/>
    <row r="142" spans="1:6" hidden="1"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sheetData>
  <sheetProtection formatCells="0" formatRows="0" insertColumns="0" insertRows="0" deleteRows="0"/>
  <mergeCells count="15">
    <mergeCell ref="B7:E7"/>
    <mergeCell ref="B5:E5"/>
    <mergeCell ref="D110:E110"/>
    <mergeCell ref="A1:E1"/>
    <mergeCell ref="A39:E39"/>
    <mergeCell ref="A95:E95"/>
    <mergeCell ref="B2:E2"/>
    <mergeCell ref="B3:E3"/>
    <mergeCell ref="B4:E4"/>
    <mergeCell ref="A8:E8"/>
    <mergeCell ref="A9:E9"/>
    <mergeCell ref="B6:E6"/>
    <mergeCell ref="D37:E37"/>
    <mergeCell ref="D93:E93"/>
    <mergeCell ref="A10:E10"/>
  </mergeCells>
  <dataValidations xWindow="277" yWindow="772"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 A97:A109 A32:A36 A12:A26 A41:A9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6 A40 A11" xr:uid="{00000000-0002-0000-0200-000001000000}"/>
  </dataValidations>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277" yWindow="77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B28 B97:B109 B32:B36 B12:B26 B41:B74 B77:B92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6"/>
  <sheetViews>
    <sheetView zoomScale="85" zoomScaleNormal="85" workbookViewId="0">
      <selection sqref="A1:E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259" t="s">
        <v>6</v>
      </c>
      <c r="B1" s="259"/>
      <c r="C1" s="259"/>
      <c r="D1" s="259"/>
      <c r="E1" s="259"/>
      <c r="F1" s="40"/>
    </row>
    <row r="2" spans="1:6" ht="21" customHeight="1" x14ac:dyDescent="0.2">
      <c r="A2" s="4" t="s">
        <v>2</v>
      </c>
      <c r="B2" s="263" t="str">
        <f>'Summary and sign-off'!B2:F2</f>
        <v>ACC</v>
      </c>
      <c r="C2" s="263"/>
      <c r="D2" s="263"/>
      <c r="E2" s="263"/>
      <c r="F2" s="40"/>
    </row>
    <row r="3" spans="1:6" ht="21" customHeight="1" x14ac:dyDescent="0.2">
      <c r="A3" s="4" t="s">
        <v>3</v>
      </c>
      <c r="B3" s="263" t="str">
        <f>'Summary and sign-off'!B3:F3</f>
        <v>Scott Pickering</v>
      </c>
      <c r="C3" s="263"/>
      <c r="D3" s="263"/>
      <c r="E3" s="263"/>
      <c r="F3" s="40"/>
    </row>
    <row r="4" spans="1:6" ht="21" customHeight="1" x14ac:dyDescent="0.2">
      <c r="A4" s="4" t="s">
        <v>76</v>
      </c>
      <c r="B4" s="263">
        <f>'Summary and sign-off'!B4:F4</f>
        <v>43282</v>
      </c>
      <c r="C4" s="263"/>
      <c r="D4" s="263"/>
      <c r="E4" s="263"/>
      <c r="F4" s="40"/>
    </row>
    <row r="5" spans="1:6" ht="21" customHeight="1" x14ac:dyDescent="0.2">
      <c r="A5" s="4" t="s">
        <v>77</v>
      </c>
      <c r="B5" s="263">
        <f>'Summary and sign-off'!B5:F5</f>
        <v>43646</v>
      </c>
      <c r="C5" s="263"/>
      <c r="D5" s="263"/>
      <c r="E5" s="263"/>
      <c r="F5" s="40"/>
    </row>
    <row r="6" spans="1:6" ht="21" customHeight="1" x14ac:dyDescent="0.2">
      <c r="A6" s="4" t="s">
        <v>29</v>
      </c>
      <c r="B6" s="257" t="s">
        <v>28</v>
      </c>
      <c r="C6" s="257"/>
      <c r="D6" s="257"/>
      <c r="E6" s="257"/>
      <c r="F6" s="40"/>
    </row>
    <row r="7" spans="1:6" ht="21" customHeight="1" x14ac:dyDescent="0.2">
      <c r="A7" s="4" t="s">
        <v>103</v>
      </c>
      <c r="B7" s="257" t="s">
        <v>115</v>
      </c>
      <c r="C7" s="257"/>
      <c r="D7" s="257"/>
      <c r="E7" s="257"/>
      <c r="F7" s="40"/>
    </row>
    <row r="8" spans="1:6" ht="35.25" customHeight="1" x14ac:dyDescent="0.25">
      <c r="A8" s="275" t="s">
        <v>157</v>
      </c>
      <c r="B8" s="275"/>
      <c r="C8" s="276"/>
      <c r="D8" s="276"/>
      <c r="E8" s="276"/>
      <c r="F8" s="44"/>
    </row>
    <row r="9" spans="1:6" ht="35.25" customHeight="1" x14ac:dyDescent="0.25">
      <c r="A9" s="273" t="s">
        <v>134</v>
      </c>
      <c r="B9" s="274"/>
      <c r="C9" s="274"/>
      <c r="D9" s="274"/>
      <c r="E9" s="274"/>
      <c r="F9" s="44"/>
    </row>
    <row r="10" spans="1:6" ht="27" customHeight="1" x14ac:dyDescent="0.2">
      <c r="A10" s="37" t="s">
        <v>160</v>
      </c>
      <c r="B10" s="201" t="s">
        <v>31</v>
      </c>
      <c r="C10" s="199" t="s">
        <v>88</v>
      </c>
      <c r="D10" s="37" t="s">
        <v>86</v>
      </c>
      <c r="E10" s="37" t="s">
        <v>75</v>
      </c>
      <c r="F10" s="25"/>
    </row>
    <row r="11" spans="1:6" s="85" customFormat="1" hidden="1" x14ac:dyDescent="0.2">
      <c r="A11" s="103"/>
      <c r="B11" s="202"/>
      <c r="C11" s="200"/>
      <c r="D11" s="108"/>
      <c r="E11" s="109"/>
      <c r="F11" s="2"/>
    </row>
    <row r="12" spans="1:6" s="228" customFormat="1" ht="25.5" customHeight="1" x14ac:dyDescent="0.2">
      <c r="A12" s="191">
        <v>43357</v>
      </c>
      <c r="B12" s="203">
        <v>119</v>
      </c>
      <c r="C12" s="144" t="s">
        <v>454</v>
      </c>
      <c r="D12" s="144" t="s">
        <v>261</v>
      </c>
      <c r="E12" s="146" t="s">
        <v>224</v>
      </c>
      <c r="F12" s="229"/>
    </row>
    <row r="13" spans="1:6" s="231" customFormat="1" ht="25.5" customHeight="1" x14ac:dyDescent="0.2">
      <c r="A13" s="191">
        <v>43433</v>
      </c>
      <c r="B13" s="203">
        <v>1500</v>
      </c>
      <c r="C13" s="144" t="s">
        <v>432</v>
      </c>
      <c r="D13" s="144" t="s">
        <v>264</v>
      </c>
      <c r="E13" s="146" t="s">
        <v>170</v>
      </c>
      <c r="F13" s="230"/>
    </row>
    <row r="14" spans="1:6" s="228" customFormat="1" ht="25.5" customHeight="1" x14ac:dyDescent="0.2">
      <c r="A14" s="191">
        <v>43480</v>
      </c>
      <c r="B14" s="203">
        <v>544</v>
      </c>
      <c r="C14" s="144" t="s">
        <v>455</v>
      </c>
      <c r="D14" s="144" t="s">
        <v>268</v>
      </c>
      <c r="E14" s="146" t="s">
        <v>177</v>
      </c>
      <c r="F14" s="229"/>
    </row>
    <row r="15" spans="1:6" s="228" customFormat="1" ht="25.5" customHeight="1" x14ac:dyDescent="0.2">
      <c r="A15" s="191">
        <v>43553</v>
      </c>
      <c r="B15" s="203">
        <v>57</v>
      </c>
      <c r="C15" s="144" t="s">
        <v>433</v>
      </c>
      <c r="D15" s="144" t="s">
        <v>276</v>
      </c>
      <c r="E15" s="146" t="s">
        <v>224</v>
      </c>
      <c r="F15" s="229"/>
    </row>
    <row r="16" spans="1:6" s="228" customFormat="1" ht="25.5" customHeight="1" x14ac:dyDescent="0.2">
      <c r="A16" s="191">
        <v>43566</v>
      </c>
      <c r="B16" s="203">
        <v>41</v>
      </c>
      <c r="C16" s="144" t="s">
        <v>434</v>
      </c>
      <c r="D16" s="144" t="s">
        <v>276</v>
      </c>
      <c r="E16" s="146" t="s">
        <v>177</v>
      </c>
      <c r="F16" s="229"/>
    </row>
    <row r="17" spans="1:6" s="228" customFormat="1" ht="25.5" customHeight="1" x14ac:dyDescent="0.2">
      <c r="A17" s="191">
        <v>43571</v>
      </c>
      <c r="B17" s="203">
        <v>196</v>
      </c>
      <c r="C17" s="144" t="s">
        <v>435</v>
      </c>
      <c r="D17" s="144" t="s">
        <v>282</v>
      </c>
      <c r="E17" s="146" t="s">
        <v>177</v>
      </c>
      <c r="F17" s="229"/>
    </row>
    <row r="18" spans="1:6" s="228" customFormat="1" ht="25.5" customHeight="1" x14ac:dyDescent="0.2">
      <c r="A18" s="191">
        <v>43614</v>
      </c>
      <c r="B18" s="203">
        <v>178</v>
      </c>
      <c r="C18" s="144" t="s">
        <v>436</v>
      </c>
      <c r="D18" s="144" t="s">
        <v>334</v>
      </c>
      <c r="E18" s="146" t="s">
        <v>170</v>
      </c>
      <c r="F18" s="229"/>
    </row>
    <row r="19" spans="1:6" s="85" customFormat="1" ht="11.25" hidden="1" customHeight="1" x14ac:dyDescent="0.2">
      <c r="A19" s="103"/>
      <c r="B19" s="202"/>
      <c r="C19" s="108"/>
      <c r="D19" s="108"/>
      <c r="E19" s="109"/>
      <c r="F19" s="2"/>
    </row>
    <row r="20" spans="1:6" ht="34.5" customHeight="1" x14ac:dyDescent="0.2">
      <c r="A20" s="86" t="s">
        <v>128</v>
      </c>
      <c r="B20" s="204">
        <f>SUM(B11:B19)</f>
        <v>2635</v>
      </c>
      <c r="C20" s="113" t="str">
        <f>IF(SUBTOTAL(3,B11:B19)=SUBTOTAL(103,B11:B19),'Summary and sign-off'!$A$47,'Summary and sign-off'!$A$48)</f>
        <v>Check - there are no hidden rows with data</v>
      </c>
      <c r="D20" s="264" t="str">
        <f>IF('Summary and sign-off'!F57='Summary and sign-off'!F53,'Summary and sign-off'!A50,'Summary and sign-off'!A49)</f>
        <v>Check - each entry provides sufficient information</v>
      </c>
      <c r="E20" s="264"/>
      <c r="F20" s="2"/>
    </row>
    <row r="21" spans="1:6" x14ac:dyDescent="0.2">
      <c r="A21" s="23"/>
      <c r="B21" s="22"/>
      <c r="C21" s="22"/>
      <c r="D21" s="22"/>
      <c r="E21" s="22"/>
      <c r="F21" s="40"/>
    </row>
    <row r="22" spans="1:6" x14ac:dyDescent="0.2">
      <c r="A22" s="23" t="s">
        <v>8</v>
      </c>
      <c r="B22" s="24"/>
      <c r="C22" s="29"/>
      <c r="D22" s="22"/>
      <c r="E22" s="22"/>
      <c r="F22" s="40"/>
    </row>
    <row r="23" spans="1:6" ht="12.75" customHeight="1" x14ac:dyDescent="0.2">
      <c r="A23" s="25" t="s">
        <v>159</v>
      </c>
      <c r="B23" s="25"/>
      <c r="C23" s="25"/>
      <c r="D23" s="25"/>
      <c r="E23" s="25"/>
      <c r="F23" s="40"/>
    </row>
    <row r="24" spans="1:6" x14ac:dyDescent="0.2">
      <c r="A24" s="25" t="s">
        <v>158</v>
      </c>
      <c r="B24" s="33"/>
      <c r="C24" s="45"/>
      <c r="D24" s="46"/>
      <c r="E24" s="46"/>
      <c r="F24" s="40"/>
    </row>
    <row r="25" spans="1:6" x14ac:dyDescent="0.2">
      <c r="A25" s="25" t="s">
        <v>156</v>
      </c>
      <c r="B25" s="27"/>
      <c r="C25" s="28"/>
      <c r="D25" s="28"/>
      <c r="E25" s="28"/>
      <c r="F25" s="29"/>
    </row>
    <row r="26" spans="1:6" x14ac:dyDescent="0.2">
      <c r="A26" s="33" t="s">
        <v>13</v>
      </c>
      <c r="B26" s="33"/>
      <c r="C26" s="45"/>
      <c r="D26" s="45"/>
      <c r="E26" s="45"/>
      <c r="F26" s="40"/>
    </row>
    <row r="27" spans="1:6" ht="12.75" customHeight="1" x14ac:dyDescent="0.2">
      <c r="A27" s="33" t="s">
        <v>165</v>
      </c>
      <c r="B27" s="33"/>
      <c r="C27" s="47"/>
      <c r="D27" s="47"/>
      <c r="E27" s="35"/>
      <c r="F27" s="40"/>
    </row>
    <row r="28" spans="1:6" x14ac:dyDescent="0.2">
      <c r="A28" s="22"/>
      <c r="B28" s="22"/>
      <c r="C28" s="22"/>
      <c r="D28" s="22"/>
      <c r="E28" s="22"/>
      <c r="F28" s="40"/>
    </row>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x14ac:dyDescent="0.2"/>
    <row r="48" x14ac:dyDescent="0.2"/>
    <row r="49" x14ac:dyDescent="0.2"/>
    <row r="50" x14ac:dyDescent="0.2"/>
    <row r="51" x14ac:dyDescent="0.2"/>
    <row r="52" x14ac:dyDescent="0.2"/>
    <row r="53" x14ac:dyDescent="0.2"/>
    <row r="54" x14ac:dyDescent="0.2"/>
    <row r="55" x14ac:dyDescent="0.2"/>
    <row r="56" x14ac:dyDescent="0.2"/>
  </sheetData>
  <sheetProtection sheet="1" formatCells="0" insertRows="0" deleteRows="0"/>
  <mergeCells count="10">
    <mergeCell ref="D20:E20"/>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87"/>
  <sheetViews>
    <sheetView zoomScale="85" zoomScaleNormal="85" workbookViewId="0">
      <selection sqref="A1:E1"/>
    </sheetView>
  </sheetViews>
  <sheetFormatPr defaultColWidth="0" defaultRowHeight="12.75" zeroHeight="1" x14ac:dyDescent="0.2"/>
  <cols>
    <col min="1" max="1" width="35.7109375" style="17" customWidth="1"/>
    <col min="2" max="2" width="14.28515625" style="17" customWidth="1"/>
    <col min="3" max="3" width="72.5703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259" t="s">
        <v>6</v>
      </c>
      <c r="B1" s="259"/>
      <c r="C1" s="259"/>
      <c r="D1" s="259"/>
      <c r="E1" s="259"/>
      <c r="F1" s="26"/>
    </row>
    <row r="2" spans="1:6" ht="21" customHeight="1" x14ac:dyDescent="0.2">
      <c r="A2" s="4" t="s">
        <v>2</v>
      </c>
      <c r="B2" s="263" t="str">
        <f>'Summary and sign-off'!B2:F2</f>
        <v>ACC</v>
      </c>
      <c r="C2" s="263"/>
      <c r="D2" s="263"/>
      <c r="E2" s="263"/>
      <c r="F2" s="26"/>
    </row>
    <row r="3" spans="1:6" ht="21" customHeight="1" x14ac:dyDescent="0.2">
      <c r="A3" s="4" t="s">
        <v>3</v>
      </c>
      <c r="B3" s="263" t="str">
        <f>'Summary and sign-off'!B3:F3</f>
        <v>Scott Pickering</v>
      </c>
      <c r="C3" s="263"/>
      <c r="D3" s="263"/>
      <c r="E3" s="263"/>
      <c r="F3" s="26"/>
    </row>
    <row r="4" spans="1:6" ht="21" customHeight="1" x14ac:dyDescent="0.2">
      <c r="A4" s="4" t="s">
        <v>76</v>
      </c>
      <c r="B4" s="263">
        <f>'Summary and sign-off'!B4:F4</f>
        <v>43282</v>
      </c>
      <c r="C4" s="263"/>
      <c r="D4" s="263"/>
      <c r="E4" s="263"/>
      <c r="F4" s="26"/>
    </row>
    <row r="5" spans="1:6" ht="21" customHeight="1" x14ac:dyDescent="0.2">
      <c r="A5" s="4" t="s">
        <v>77</v>
      </c>
      <c r="B5" s="263">
        <f>'Summary and sign-off'!B5:F5</f>
        <v>43646</v>
      </c>
      <c r="C5" s="263"/>
      <c r="D5" s="263"/>
      <c r="E5" s="263"/>
      <c r="F5" s="26"/>
    </row>
    <row r="6" spans="1:6" ht="21" customHeight="1" x14ac:dyDescent="0.2">
      <c r="A6" s="4" t="s">
        <v>29</v>
      </c>
      <c r="B6" s="257" t="s">
        <v>28</v>
      </c>
      <c r="C6" s="257"/>
      <c r="D6" s="257"/>
      <c r="E6" s="257"/>
      <c r="F6" s="36"/>
    </row>
    <row r="7" spans="1:6" ht="21" customHeight="1" x14ac:dyDescent="0.2">
      <c r="A7" s="4" t="s">
        <v>103</v>
      </c>
      <c r="B7" s="257" t="s">
        <v>115</v>
      </c>
      <c r="C7" s="257"/>
      <c r="D7" s="257"/>
      <c r="E7" s="257"/>
      <c r="F7" s="36"/>
    </row>
    <row r="8" spans="1:6" ht="35.25" customHeight="1" x14ac:dyDescent="0.2">
      <c r="A8" s="279" t="s">
        <v>0</v>
      </c>
      <c r="B8" s="279"/>
      <c r="C8" s="276"/>
      <c r="D8" s="276"/>
      <c r="E8" s="276"/>
      <c r="F8" s="26"/>
    </row>
    <row r="9" spans="1:6" ht="35.25" customHeight="1" x14ac:dyDescent="0.2">
      <c r="A9" s="277" t="s">
        <v>126</v>
      </c>
      <c r="B9" s="278"/>
      <c r="C9" s="278"/>
      <c r="D9" s="278"/>
      <c r="E9" s="278"/>
      <c r="F9" s="26"/>
    </row>
    <row r="10" spans="1:6" ht="27" customHeight="1" x14ac:dyDescent="0.2">
      <c r="A10" s="37" t="s">
        <v>49</v>
      </c>
      <c r="B10" s="201" t="s">
        <v>31</v>
      </c>
      <c r="C10" s="199" t="s">
        <v>51</v>
      </c>
      <c r="D10" s="37" t="s">
        <v>161</v>
      </c>
      <c r="E10" s="37" t="s">
        <v>75</v>
      </c>
      <c r="F10" s="38"/>
    </row>
    <row r="11" spans="1:6" s="228" customFormat="1" ht="25.5" customHeight="1" x14ac:dyDescent="0.2">
      <c r="A11" s="192" t="s">
        <v>383</v>
      </c>
      <c r="B11" s="203">
        <f>0+667+42+47+87+140+32+22+52+117+31+218</f>
        <v>1455</v>
      </c>
      <c r="C11" s="144" t="s">
        <v>437</v>
      </c>
      <c r="D11" s="144" t="s">
        <v>307</v>
      </c>
      <c r="E11" s="146"/>
      <c r="F11" s="232"/>
    </row>
    <row r="12" spans="1:6" s="231" customFormat="1" ht="25.5" customHeight="1" x14ac:dyDescent="0.2">
      <c r="A12" s="191">
        <v>43300</v>
      </c>
      <c r="B12" s="203">
        <v>4600</v>
      </c>
      <c r="C12" s="144" t="s">
        <v>438</v>
      </c>
      <c r="D12" s="144" t="s">
        <v>220</v>
      </c>
      <c r="E12" s="146" t="s">
        <v>221</v>
      </c>
      <c r="F12" s="230"/>
    </row>
    <row r="13" spans="1:6" s="224" customFormat="1" ht="25.5" customHeight="1" x14ac:dyDescent="0.2">
      <c r="A13" s="191">
        <v>43321</v>
      </c>
      <c r="B13" s="203">
        <v>172</v>
      </c>
      <c r="C13" s="144" t="s">
        <v>439</v>
      </c>
      <c r="D13" s="144" t="s">
        <v>173</v>
      </c>
      <c r="E13" s="146" t="s">
        <v>177</v>
      </c>
      <c r="F13" s="230"/>
    </row>
    <row r="14" spans="1:6" s="231" customFormat="1" ht="25.5" customHeight="1" x14ac:dyDescent="0.2">
      <c r="A14" s="196" t="s">
        <v>300</v>
      </c>
      <c r="B14" s="203">
        <v>2418</v>
      </c>
      <c r="C14" s="144" t="s">
        <v>271</v>
      </c>
      <c r="D14" s="144" t="s">
        <v>172</v>
      </c>
      <c r="E14" s="197" t="s">
        <v>222</v>
      </c>
      <c r="F14" s="230"/>
    </row>
    <row r="15" spans="1:6" s="228" customFormat="1" ht="25.5" customHeight="1" x14ac:dyDescent="0.2">
      <c r="A15" s="191" t="s">
        <v>300</v>
      </c>
      <c r="B15" s="203">
        <v>357</v>
      </c>
      <c r="C15" s="144" t="s">
        <v>301</v>
      </c>
      <c r="D15" s="144" t="s">
        <v>173</v>
      </c>
      <c r="E15" s="146" t="s">
        <v>222</v>
      </c>
      <c r="F15" s="232"/>
    </row>
    <row r="16" spans="1:6" s="224" customFormat="1" ht="25.5" customHeight="1" x14ac:dyDescent="0.2">
      <c r="A16" s="191">
        <v>43363</v>
      </c>
      <c r="B16" s="203">
        <v>40</v>
      </c>
      <c r="C16" s="144" t="s">
        <v>456</v>
      </c>
      <c r="D16" s="144" t="s">
        <v>440</v>
      </c>
      <c r="E16" s="146" t="s">
        <v>170</v>
      </c>
      <c r="F16" s="230"/>
    </row>
    <row r="17" spans="1:6" s="224" customFormat="1" ht="25.5" customHeight="1" x14ac:dyDescent="0.2">
      <c r="A17" s="191">
        <v>43420</v>
      </c>
      <c r="B17" s="203">
        <v>430</v>
      </c>
      <c r="C17" s="144" t="s">
        <v>229</v>
      </c>
      <c r="D17" s="144" t="s">
        <v>228</v>
      </c>
      <c r="E17" s="146" t="s">
        <v>170</v>
      </c>
      <c r="F17" s="230"/>
    </row>
    <row r="18" spans="1:6" s="228" customFormat="1" ht="25.5" customHeight="1" x14ac:dyDescent="0.2">
      <c r="A18" s="191">
        <v>43435</v>
      </c>
      <c r="B18" s="203">
        <v>2284</v>
      </c>
      <c r="C18" s="144" t="s">
        <v>441</v>
      </c>
      <c r="D18" s="144" t="s">
        <v>265</v>
      </c>
      <c r="E18" s="146" t="s">
        <v>170</v>
      </c>
      <c r="F18" s="230"/>
    </row>
    <row r="19" spans="1:6" s="228" customFormat="1" ht="25.5" customHeight="1" x14ac:dyDescent="0.2">
      <c r="A19" s="242">
        <v>43439</v>
      </c>
      <c r="B19" s="203">
        <v>43</v>
      </c>
      <c r="C19" s="247" t="s">
        <v>442</v>
      </c>
      <c r="D19" s="247" t="s">
        <v>234</v>
      </c>
      <c r="E19" s="146" t="s">
        <v>170</v>
      </c>
      <c r="F19" s="230"/>
    </row>
    <row r="20" spans="1:6" s="231" customFormat="1" ht="25.5" customHeight="1" x14ac:dyDescent="0.2">
      <c r="A20" s="240">
        <v>43496</v>
      </c>
      <c r="B20" s="243">
        <v>91</v>
      </c>
      <c r="C20" s="245" t="s">
        <v>310</v>
      </c>
      <c r="D20" s="245" t="s">
        <v>173</v>
      </c>
      <c r="E20" s="248" t="s">
        <v>223</v>
      </c>
      <c r="F20" s="230"/>
    </row>
    <row r="21" spans="1:6" s="233" customFormat="1" ht="25.5" customHeight="1" x14ac:dyDescent="0.2">
      <c r="A21" s="241" t="s">
        <v>270</v>
      </c>
      <c r="B21" s="244">
        <v>2948</v>
      </c>
      <c r="C21" s="246" t="s">
        <v>271</v>
      </c>
      <c r="D21" s="246" t="s">
        <v>269</v>
      </c>
      <c r="E21" s="246" t="s">
        <v>222</v>
      </c>
    </row>
    <row r="22" spans="1:6" s="231" customFormat="1" ht="25.5" customHeight="1" x14ac:dyDescent="0.2">
      <c r="A22" s="196" t="s">
        <v>270</v>
      </c>
      <c r="B22" s="203">
        <v>274</v>
      </c>
      <c r="C22" s="144" t="s">
        <v>272</v>
      </c>
      <c r="D22" s="144" t="s">
        <v>173</v>
      </c>
      <c r="E22" s="197" t="s">
        <v>222</v>
      </c>
      <c r="F22" s="230"/>
    </row>
    <row r="23" spans="1:6" s="224" customFormat="1" ht="25.5" customHeight="1" x14ac:dyDescent="0.2">
      <c r="A23" s="192">
        <v>43599</v>
      </c>
      <c r="B23" s="203">
        <v>457</v>
      </c>
      <c r="C23" s="144" t="s">
        <v>335</v>
      </c>
      <c r="D23" s="144" t="s">
        <v>228</v>
      </c>
      <c r="E23" s="146"/>
      <c r="F23" s="230"/>
    </row>
    <row r="24" spans="1:6" s="85" customFormat="1" hidden="1" x14ac:dyDescent="0.2">
      <c r="A24" s="103"/>
      <c r="B24" s="202"/>
      <c r="C24" s="108"/>
      <c r="D24" s="108"/>
      <c r="E24" s="109"/>
      <c r="F24" s="3"/>
    </row>
    <row r="25" spans="1:6" ht="34.5" customHeight="1" x14ac:dyDescent="0.2">
      <c r="A25" s="86" t="s">
        <v>135</v>
      </c>
      <c r="B25" s="204">
        <f>SUM(B11:B24)</f>
        <v>15569</v>
      </c>
      <c r="C25" s="113" t="str">
        <f>IF(SUBTOTAL(3,B11:B24)=SUBTOTAL(103,B11:B24),'Summary and sign-off'!$A$47,'Summary and sign-off'!$A$48)</f>
        <v>Check - there are no hidden rows with data</v>
      </c>
      <c r="D25" s="264" t="str">
        <f>IF('Summary and sign-off'!F58='Summary and sign-off'!F53,'Summary and sign-off'!A50,'Summary and sign-off'!A49)</f>
        <v>Check - each entry provides sufficient information</v>
      </c>
      <c r="E25" s="264"/>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156</v>
      </c>
      <c r="B29" s="27"/>
      <c r="C29" s="28"/>
      <c r="D29" s="28"/>
      <c r="E29" s="28"/>
      <c r="F29" s="29"/>
    </row>
    <row r="30" spans="1:6" x14ac:dyDescent="0.2">
      <c r="A30" s="33" t="s">
        <v>13</v>
      </c>
      <c r="B30" s="34"/>
      <c r="C30" s="29"/>
      <c r="D30" s="29"/>
      <c r="E30" s="29"/>
      <c r="F30" s="29"/>
    </row>
    <row r="31" spans="1:6" ht="12.75" customHeight="1" x14ac:dyDescent="0.2">
      <c r="A31" s="33" t="s">
        <v>165</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sheetData>
  <sheetProtection formatCells="0" insertRows="0" deleteRows="0"/>
  <autoFilter ref="A10:E23" xr:uid="{00000000-0009-0000-0000-000004000000}"/>
  <sortState ref="A12:E23">
    <sortCondition ref="A11"/>
  </sortState>
  <mergeCells count="10">
    <mergeCell ref="D25:E2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39"/>
  <sheetViews>
    <sheetView zoomScale="85" zoomScaleNormal="85" workbookViewId="0">
      <selection sqref="A1:F1"/>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259" t="s">
        <v>32</v>
      </c>
      <c r="B1" s="259"/>
      <c r="C1" s="259"/>
      <c r="D1" s="259"/>
      <c r="E1" s="259"/>
      <c r="F1" s="259"/>
    </row>
    <row r="2" spans="1:6" ht="21" customHeight="1" x14ac:dyDescent="0.2">
      <c r="A2" s="4" t="s">
        <v>2</v>
      </c>
      <c r="B2" s="263" t="str">
        <f>'Summary and sign-off'!B2:F2</f>
        <v>ACC</v>
      </c>
      <c r="C2" s="263"/>
      <c r="D2" s="263"/>
      <c r="E2" s="263"/>
      <c r="F2" s="263"/>
    </row>
    <row r="3" spans="1:6" ht="21" customHeight="1" x14ac:dyDescent="0.2">
      <c r="A3" s="4" t="s">
        <v>3</v>
      </c>
      <c r="B3" s="263" t="str">
        <f>'Summary and sign-off'!B3:F3</f>
        <v>Scott Pickering</v>
      </c>
      <c r="C3" s="263"/>
      <c r="D3" s="263"/>
      <c r="E3" s="263"/>
      <c r="F3" s="263"/>
    </row>
    <row r="4" spans="1:6" ht="21" customHeight="1" x14ac:dyDescent="0.2">
      <c r="A4" s="4" t="s">
        <v>76</v>
      </c>
      <c r="B4" s="263">
        <f>'Summary and sign-off'!B4:F4</f>
        <v>43282</v>
      </c>
      <c r="C4" s="263"/>
      <c r="D4" s="263"/>
      <c r="E4" s="263"/>
      <c r="F4" s="263"/>
    </row>
    <row r="5" spans="1:6" ht="21" customHeight="1" x14ac:dyDescent="0.2">
      <c r="A5" s="4" t="s">
        <v>77</v>
      </c>
      <c r="B5" s="263">
        <f>'Summary and sign-off'!B5:F5</f>
        <v>43646</v>
      </c>
      <c r="C5" s="263"/>
      <c r="D5" s="263"/>
      <c r="E5" s="263"/>
      <c r="F5" s="263"/>
    </row>
    <row r="6" spans="1:6" ht="21" customHeight="1" x14ac:dyDescent="0.2">
      <c r="A6" s="4" t="s">
        <v>166</v>
      </c>
      <c r="B6" s="257" t="s">
        <v>28</v>
      </c>
      <c r="C6" s="257"/>
      <c r="D6" s="257"/>
      <c r="E6" s="257"/>
      <c r="F6" s="257"/>
    </row>
    <row r="7" spans="1:6" ht="21" customHeight="1" x14ac:dyDescent="0.2">
      <c r="A7" s="4" t="s">
        <v>103</v>
      </c>
      <c r="B7" s="257" t="s">
        <v>115</v>
      </c>
      <c r="C7" s="257"/>
      <c r="D7" s="257"/>
      <c r="E7" s="257"/>
      <c r="F7" s="257"/>
    </row>
    <row r="8" spans="1:6" ht="36" customHeight="1" x14ac:dyDescent="0.2">
      <c r="A8" s="279" t="s">
        <v>52</v>
      </c>
      <c r="B8" s="279"/>
      <c r="C8" s="279"/>
      <c r="D8" s="279"/>
      <c r="E8" s="279"/>
      <c r="F8" s="279"/>
    </row>
    <row r="9" spans="1:6" ht="36" customHeight="1" x14ac:dyDescent="0.2">
      <c r="A9" s="277" t="s">
        <v>133</v>
      </c>
      <c r="B9" s="278"/>
      <c r="C9" s="278"/>
      <c r="D9" s="278"/>
      <c r="E9" s="278"/>
      <c r="F9" s="278"/>
    </row>
    <row r="10" spans="1:6" ht="39" customHeight="1" x14ac:dyDescent="0.2">
      <c r="A10" s="18" t="s">
        <v>49</v>
      </c>
      <c r="B10" s="9" t="s">
        <v>162</v>
      </c>
      <c r="C10" s="9" t="s">
        <v>81</v>
      </c>
      <c r="D10" s="9" t="s">
        <v>33</v>
      </c>
      <c r="E10" s="9" t="s">
        <v>82</v>
      </c>
      <c r="F10" s="9" t="s">
        <v>125</v>
      </c>
    </row>
    <row r="11" spans="1:6" s="85" customFormat="1" hidden="1" x14ac:dyDescent="0.2">
      <c r="A11" s="106"/>
      <c r="B11" s="108"/>
      <c r="C11" s="112"/>
      <c r="D11" s="108"/>
      <c r="E11" s="110"/>
      <c r="F11" s="109"/>
    </row>
    <row r="12" spans="1:6" s="228" customFormat="1" ht="25.5" customHeight="1" x14ac:dyDescent="0.2">
      <c r="A12" s="192">
        <v>43283</v>
      </c>
      <c r="B12" s="144" t="s">
        <v>296</v>
      </c>
      <c r="C12" s="145" t="s">
        <v>34</v>
      </c>
      <c r="D12" s="144" t="s">
        <v>178</v>
      </c>
      <c r="E12" s="190">
        <v>60</v>
      </c>
      <c r="F12" s="146"/>
    </row>
    <row r="13" spans="1:6" s="228" customFormat="1" ht="25.5" customHeight="1" x14ac:dyDescent="0.2">
      <c r="A13" s="192">
        <v>43286</v>
      </c>
      <c r="B13" s="144" t="s">
        <v>179</v>
      </c>
      <c r="C13" s="145" t="s">
        <v>34</v>
      </c>
      <c r="D13" s="144" t="s">
        <v>180</v>
      </c>
      <c r="E13" s="190">
        <v>100</v>
      </c>
      <c r="F13" s="146"/>
    </row>
    <row r="14" spans="1:6" s="228" customFormat="1" ht="25.5" customHeight="1" x14ac:dyDescent="0.2">
      <c r="A14" s="192">
        <v>43287</v>
      </c>
      <c r="B14" s="144" t="s">
        <v>181</v>
      </c>
      <c r="C14" s="145" t="s">
        <v>34</v>
      </c>
      <c r="D14" s="144" t="s">
        <v>182</v>
      </c>
      <c r="E14" s="190">
        <v>100</v>
      </c>
      <c r="F14" s="146"/>
    </row>
    <row r="15" spans="1:6" s="228" customFormat="1" ht="25.5" customHeight="1" x14ac:dyDescent="0.2">
      <c r="A15" s="192">
        <v>43287</v>
      </c>
      <c r="B15" s="144" t="s">
        <v>443</v>
      </c>
      <c r="C15" s="145" t="s">
        <v>36</v>
      </c>
      <c r="D15" s="144" t="s">
        <v>183</v>
      </c>
      <c r="E15" s="190">
        <v>50</v>
      </c>
      <c r="F15" s="146"/>
    </row>
    <row r="16" spans="1:6" s="228" customFormat="1" ht="25.5" customHeight="1" x14ac:dyDescent="0.2">
      <c r="A16" s="192">
        <v>43291</v>
      </c>
      <c r="B16" s="144" t="s">
        <v>185</v>
      </c>
      <c r="C16" s="145" t="s">
        <v>36</v>
      </c>
      <c r="D16" s="144" t="s">
        <v>184</v>
      </c>
      <c r="E16" s="190">
        <v>400</v>
      </c>
      <c r="F16" s="146"/>
    </row>
    <row r="17" spans="1:6" s="228" customFormat="1" ht="25.5" customHeight="1" x14ac:dyDescent="0.2">
      <c r="A17" s="192">
        <v>43293</v>
      </c>
      <c r="B17" s="144" t="s">
        <v>186</v>
      </c>
      <c r="C17" s="145" t="s">
        <v>34</v>
      </c>
      <c r="D17" s="144" t="s">
        <v>187</v>
      </c>
      <c r="E17" s="190">
        <v>200</v>
      </c>
      <c r="F17" s="146"/>
    </row>
    <row r="18" spans="1:6" s="228" customFormat="1" ht="25.5" customHeight="1" x14ac:dyDescent="0.2">
      <c r="A18" s="234">
        <v>43293</v>
      </c>
      <c r="B18" s="235" t="s">
        <v>256</v>
      </c>
      <c r="C18" s="235" t="s">
        <v>34</v>
      </c>
      <c r="D18" s="235" t="s">
        <v>180</v>
      </c>
      <c r="E18" s="236">
        <v>50</v>
      </c>
      <c r="F18" s="235"/>
    </row>
    <row r="19" spans="1:6" s="228" customFormat="1" ht="25.5" customHeight="1" x14ac:dyDescent="0.2">
      <c r="A19" s="192">
        <v>43304</v>
      </c>
      <c r="B19" s="144" t="s">
        <v>188</v>
      </c>
      <c r="C19" s="145" t="s">
        <v>34</v>
      </c>
      <c r="D19" s="144" t="s">
        <v>189</v>
      </c>
      <c r="E19" s="190">
        <v>100</v>
      </c>
      <c r="F19" s="146"/>
    </row>
    <row r="20" spans="1:6" s="228" customFormat="1" ht="25.5" customHeight="1" x14ac:dyDescent="0.2">
      <c r="A20" s="192">
        <v>43305</v>
      </c>
      <c r="B20" s="144" t="s">
        <v>190</v>
      </c>
      <c r="C20" s="145" t="s">
        <v>34</v>
      </c>
      <c r="D20" s="144" t="s">
        <v>191</v>
      </c>
      <c r="E20" s="190">
        <v>50</v>
      </c>
      <c r="F20" s="146"/>
    </row>
    <row r="21" spans="1:6" s="228" customFormat="1" ht="25.5" customHeight="1" x14ac:dyDescent="0.2">
      <c r="A21" s="192">
        <v>43306</v>
      </c>
      <c r="B21" s="144" t="s">
        <v>295</v>
      </c>
      <c r="C21" s="145" t="s">
        <v>34</v>
      </c>
      <c r="D21" s="144" t="s">
        <v>192</v>
      </c>
      <c r="E21" s="190">
        <v>50</v>
      </c>
      <c r="F21" s="146"/>
    </row>
    <row r="22" spans="1:6" s="228" customFormat="1" ht="25.5" customHeight="1" x14ac:dyDescent="0.2">
      <c r="A22" s="192">
        <v>43312</v>
      </c>
      <c r="B22" s="144" t="s">
        <v>193</v>
      </c>
      <c r="C22" s="145" t="s">
        <v>34</v>
      </c>
      <c r="D22" s="144" t="s">
        <v>194</v>
      </c>
      <c r="E22" s="190">
        <v>300</v>
      </c>
      <c r="F22" s="146"/>
    </row>
    <row r="23" spans="1:6" s="228" customFormat="1" ht="25.5" customHeight="1" x14ac:dyDescent="0.2">
      <c r="A23" s="192">
        <v>43315</v>
      </c>
      <c r="B23" s="144" t="s">
        <v>297</v>
      </c>
      <c r="C23" s="145" t="s">
        <v>34</v>
      </c>
      <c r="D23" s="144" t="s">
        <v>195</v>
      </c>
      <c r="E23" s="190">
        <v>150</v>
      </c>
      <c r="F23" s="146"/>
    </row>
    <row r="24" spans="1:6" s="228" customFormat="1" ht="25.5" customHeight="1" x14ac:dyDescent="0.2">
      <c r="A24" s="192">
        <v>43318</v>
      </c>
      <c r="B24" s="144" t="s">
        <v>196</v>
      </c>
      <c r="C24" s="145" t="s">
        <v>34</v>
      </c>
      <c r="D24" s="144" t="s">
        <v>197</v>
      </c>
      <c r="E24" s="190">
        <v>380</v>
      </c>
      <c r="F24" s="146"/>
    </row>
    <row r="25" spans="1:6" s="228" customFormat="1" ht="25.5" customHeight="1" x14ac:dyDescent="0.2">
      <c r="A25" s="192">
        <v>43318</v>
      </c>
      <c r="B25" s="144" t="s">
        <v>198</v>
      </c>
      <c r="C25" s="145" t="s">
        <v>34</v>
      </c>
      <c r="D25" s="144" t="s">
        <v>199</v>
      </c>
      <c r="E25" s="190">
        <v>120</v>
      </c>
      <c r="F25" s="146"/>
    </row>
    <row r="26" spans="1:6" s="228" customFormat="1" ht="25.5" customHeight="1" x14ac:dyDescent="0.2">
      <c r="A26" s="192">
        <v>43322</v>
      </c>
      <c r="B26" s="144" t="s">
        <v>257</v>
      </c>
      <c r="C26" s="145" t="s">
        <v>34</v>
      </c>
      <c r="D26" s="144" t="s">
        <v>200</v>
      </c>
      <c r="E26" s="190">
        <v>100</v>
      </c>
      <c r="F26" s="146"/>
    </row>
    <row r="27" spans="1:6" s="228" customFormat="1" ht="25.5" customHeight="1" x14ac:dyDescent="0.2">
      <c r="A27" s="192">
        <v>43322</v>
      </c>
      <c r="B27" s="144" t="s">
        <v>298</v>
      </c>
      <c r="C27" s="145" t="s">
        <v>34</v>
      </c>
      <c r="D27" s="144" t="s">
        <v>201</v>
      </c>
      <c r="E27" s="190">
        <v>100</v>
      </c>
      <c r="F27" s="146"/>
    </row>
    <row r="28" spans="1:6" s="228" customFormat="1" ht="25.5" customHeight="1" x14ac:dyDescent="0.2">
      <c r="A28" s="192">
        <v>43322</v>
      </c>
      <c r="B28" s="144" t="s">
        <v>202</v>
      </c>
      <c r="C28" s="145" t="s">
        <v>34</v>
      </c>
      <c r="D28" s="144" t="s">
        <v>203</v>
      </c>
      <c r="E28" s="190">
        <v>60</v>
      </c>
      <c r="F28" s="146"/>
    </row>
    <row r="29" spans="1:6" s="228" customFormat="1" ht="25.5" customHeight="1" x14ac:dyDescent="0.2">
      <c r="A29" s="192">
        <v>43325</v>
      </c>
      <c r="B29" s="144" t="s">
        <v>204</v>
      </c>
      <c r="C29" s="145" t="s">
        <v>34</v>
      </c>
      <c r="D29" s="144" t="s">
        <v>259</v>
      </c>
      <c r="E29" s="190">
        <v>50</v>
      </c>
      <c r="F29" s="146"/>
    </row>
    <row r="30" spans="1:6" s="228" customFormat="1" ht="25.5" customHeight="1" x14ac:dyDescent="0.2">
      <c r="A30" s="192">
        <v>43329</v>
      </c>
      <c r="B30" s="144" t="s">
        <v>205</v>
      </c>
      <c r="C30" s="145" t="s">
        <v>34</v>
      </c>
      <c r="D30" s="144" t="s">
        <v>180</v>
      </c>
      <c r="E30" s="190">
        <v>100</v>
      </c>
      <c r="F30" s="146"/>
    </row>
    <row r="31" spans="1:6" s="228" customFormat="1" ht="25.5" customHeight="1" x14ac:dyDescent="0.2">
      <c r="A31" s="192">
        <v>43340</v>
      </c>
      <c r="B31" s="144" t="s">
        <v>206</v>
      </c>
      <c r="C31" s="145" t="s">
        <v>34</v>
      </c>
      <c r="D31" s="144" t="s">
        <v>260</v>
      </c>
      <c r="E31" s="190">
        <v>60</v>
      </c>
      <c r="F31" s="146"/>
    </row>
    <row r="32" spans="1:6" s="228" customFormat="1" ht="25.5" customHeight="1" x14ac:dyDescent="0.2">
      <c r="A32" s="192">
        <v>43341</v>
      </c>
      <c r="B32" s="144" t="s">
        <v>258</v>
      </c>
      <c r="C32" s="145" t="s">
        <v>34</v>
      </c>
      <c r="D32" s="144" t="s">
        <v>207</v>
      </c>
      <c r="E32" s="190">
        <v>120</v>
      </c>
      <c r="F32" s="146"/>
    </row>
    <row r="33" spans="1:6" s="228" customFormat="1" ht="25.5" customHeight="1" x14ac:dyDescent="0.2">
      <c r="A33" s="192">
        <v>43350</v>
      </c>
      <c r="B33" s="144" t="s">
        <v>262</v>
      </c>
      <c r="C33" s="145" t="s">
        <v>34</v>
      </c>
      <c r="D33" s="144" t="s">
        <v>208</v>
      </c>
      <c r="E33" s="190">
        <v>1500</v>
      </c>
      <c r="F33" s="146"/>
    </row>
    <row r="34" spans="1:6" s="228" customFormat="1" ht="25.5" customHeight="1" x14ac:dyDescent="0.2">
      <c r="A34" s="192">
        <v>43357</v>
      </c>
      <c r="B34" s="144" t="s">
        <v>302</v>
      </c>
      <c r="C34" s="145" t="s">
        <v>34</v>
      </c>
      <c r="D34" s="144" t="s">
        <v>209</v>
      </c>
      <c r="E34" s="190">
        <v>56</v>
      </c>
      <c r="F34" s="146"/>
    </row>
    <row r="35" spans="1:6" s="228" customFormat="1" ht="25.5" customHeight="1" x14ac:dyDescent="0.2">
      <c r="A35" s="192">
        <v>43360</v>
      </c>
      <c r="B35" s="144" t="s">
        <v>263</v>
      </c>
      <c r="C35" s="145" t="s">
        <v>34</v>
      </c>
      <c r="D35" s="144" t="s">
        <v>210</v>
      </c>
      <c r="E35" s="190">
        <v>199</v>
      </c>
      <c r="F35" s="146"/>
    </row>
    <row r="36" spans="1:6" s="228" customFormat="1" ht="25.5" customHeight="1" x14ac:dyDescent="0.2">
      <c r="A36" s="192">
        <v>43374</v>
      </c>
      <c r="B36" s="144" t="s">
        <v>211</v>
      </c>
      <c r="C36" s="145" t="s">
        <v>34</v>
      </c>
      <c r="D36" s="144" t="s">
        <v>184</v>
      </c>
      <c r="E36" s="190">
        <v>100</v>
      </c>
      <c r="F36" s="146"/>
    </row>
    <row r="37" spans="1:6" s="228" customFormat="1" ht="25.5" customHeight="1" x14ac:dyDescent="0.2">
      <c r="A37" s="192">
        <v>43376</v>
      </c>
      <c r="B37" s="144" t="s">
        <v>212</v>
      </c>
      <c r="C37" s="145" t="s">
        <v>34</v>
      </c>
      <c r="D37" s="144" t="s">
        <v>213</v>
      </c>
      <c r="E37" s="190">
        <v>50</v>
      </c>
      <c r="F37" s="146"/>
    </row>
    <row r="38" spans="1:6" s="228" customFormat="1" ht="25.5" customHeight="1" x14ac:dyDescent="0.2">
      <c r="A38" s="192">
        <v>43381</v>
      </c>
      <c r="B38" s="144" t="s">
        <v>214</v>
      </c>
      <c r="C38" s="145" t="s">
        <v>34</v>
      </c>
      <c r="D38" s="144" t="s">
        <v>215</v>
      </c>
      <c r="E38" s="190">
        <v>50</v>
      </c>
      <c r="F38" s="146"/>
    </row>
    <row r="39" spans="1:6" s="228" customFormat="1" ht="25.5" customHeight="1" x14ac:dyDescent="0.2">
      <c r="A39" s="192">
        <v>43382</v>
      </c>
      <c r="B39" s="144" t="s">
        <v>216</v>
      </c>
      <c r="C39" s="145" t="s">
        <v>34</v>
      </c>
      <c r="D39" s="144" t="s">
        <v>183</v>
      </c>
      <c r="E39" s="190">
        <v>50</v>
      </c>
      <c r="F39" s="146"/>
    </row>
    <row r="40" spans="1:6" s="228" customFormat="1" ht="25.5" customHeight="1" x14ac:dyDescent="0.2">
      <c r="A40" s="192">
        <v>43392</v>
      </c>
      <c r="B40" s="144" t="s">
        <v>444</v>
      </c>
      <c r="C40" s="145" t="s">
        <v>34</v>
      </c>
      <c r="D40" s="144" t="s">
        <v>217</v>
      </c>
      <c r="E40" s="190">
        <v>50</v>
      </c>
      <c r="F40" s="146"/>
    </row>
    <row r="41" spans="1:6" s="228" customFormat="1" ht="25.5" customHeight="1" x14ac:dyDescent="0.2">
      <c r="A41" s="192">
        <v>43398</v>
      </c>
      <c r="B41" s="144" t="s">
        <v>218</v>
      </c>
      <c r="C41" s="145" t="s">
        <v>34</v>
      </c>
      <c r="D41" s="144" t="s">
        <v>219</v>
      </c>
      <c r="E41" s="190">
        <v>50</v>
      </c>
      <c r="F41" s="146"/>
    </row>
    <row r="42" spans="1:6" s="228" customFormat="1" ht="25.5" customHeight="1" x14ac:dyDescent="0.2">
      <c r="A42" s="192">
        <v>43425</v>
      </c>
      <c r="B42" s="144" t="s">
        <v>445</v>
      </c>
      <c r="C42" s="145" t="s">
        <v>34</v>
      </c>
      <c r="D42" s="144" t="s">
        <v>180</v>
      </c>
      <c r="E42" s="190">
        <v>1000</v>
      </c>
      <c r="F42" s="146"/>
    </row>
    <row r="43" spans="1:6" s="228" customFormat="1" ht="25.5" customHeight="1" x14ac:dyDescent="0.2">
      <c r="A43" s="192">
        <v>43430</v>
      </c>
      <c r="B43" s="144" t="s">
        <v>231</v>
      </c>
      <c r="C43" s="145" t="s">
        <v>34</v>
      </c>
      <c r="D43" s="144" t="s">
        <v>230</v>
      </c>
      <c r="E43" s="190">
        <v>50</v>
      </c>
      <c r="F43" s="146"/>
    </row>
    <row r="44" spans="1:6" s="228" customFormat="1" ht="25.5" customHeight="1" x14ac:dyDescent="0.2">
      <c r="A44" s="192">
        <v>43445</v>
      </c>
      <c r="B44" s="144" t="s">
        <v>236</v>
      </c>
      <c r="C44" s="145" t="s">
        <v>36</v>
      </c>
      <c r="D44" s="144" t="s">
        <v>235</v>
      </c>
      <c r="E44" s="190">
        <v>65</v>
      </c>
      <c r="F44" s="146"/>
    </row>
    <row r="45" spans="1:6" s="228" customFormat="1" ht="25.5" customHeight="1" x14ac:dyDescent="0.2">
      <c r="A45" s="192">
        <v>43454</v>
      </c>
      <c r="B45" s="144" t="s">
        <v>238</v>
      </c>
      <c r="C45" s="145" t="s">
        <v>34</v>
      </c>
      <c r="D45" s="144" t="s">
        <v>237</v>
      </c>
      <c r="E45" s="190">
        <v>100</v>
      </c>
      <c r="F45" s="146"/>
    </row>
    <row r="46" spans="1:6" s="228" customFormat="1" ht="25.5" customHeight="1" x14ac:dyDescent="0.2">
      <c r="A46" s="192">
        <v>43481</v>
      </c>
      <c r="B46" s="144" t="s">
        <v>239</v>
      </c>
      <c r="C46" s="145" t="s">
        <v>34</v>
      </c>
      <c r="D46" s="144" t="s">
        <v>240</v>
      </c>
      <c r="E46" s="190">
        <v>150</v>
      </c>
      <c r="F46" s="146"/>
    </row>
    <row r="47" spans="1:6" s="228" customFormat="1" ht="25.5" customHeight="1" x14ac:dyDescent="0.2">
      <c r="A47" s="192">
        <v>43487</v>
      </c>
      <c r="B47" s="144" t="s">
        <v>241</v>
      </c>
      <c r="C47" s="145" t="s">
        <v>34</v>
      </c>
      <c r="D47" s="144" t="s">
        <v>242</v>
      </c>
      <c r="E47" s="190">
        <v>50</v>
      </c>
      <c r="F47" s="146"/>
    </row>
    <row r="48" spans="1:6" s="228" customFormat="1" ht="25.5" customHeight="1" x14ac:dyDescent="0.2">
      <c r="A48" s="192">
        <v>43514</v>
      </c>
      <c r="B48" s="144" t="s">
        <v>312</v>
      </c>
      <c r="C48" s="145" t="s">
        <v>36</v>
      </c>
      <c r="D48" s="144" t="s">
        <v>240</v>
      </c>
      <c r="E48" s="190">
        <v>195</v>
      </c>
      <c r="F48" s="146" t="s">
        <v>313</v>
      </c>
    </row>
    <row r="49" spans="1:7" s="231" customFormat="1" ht="25.5" customHeight="1" x14ac:dyDescent="0.2">
      <c r="A49" s="192">
        <v>43539</v>
      </c>
      <c r="B49" s="144" t="s">
        <v>277</v>
      </c>
      <c r="C49" s="145" t="s">
        <v>34</v>
      </c>
      <c r="D49" s="144" t="s">
        <v>242</v>
      </c>
      <c r="E49" s="190">
        <v>65</v>
      </c>
      <c r="F49" s="146"/>
      <c r="G49" s="237"/>
    </row>
    <row r="50" spans="1:7" s="228" customFormat="1" ht="25.5" customHeight="1" x14ac:dyDescent="0.2">
      <c r="A50" s="192">
        <v>43556</v>
      </c>
      <c r="B50" s="144" t="s">
        <v>288</v>
      </c>
      <c r="C50" s="145" t="s">
        <v>34</v>
      </c>
      <c r="D50" s="144" t="s">
        <v>242</v>
      </c>
      <c r="E50" s="190">
        <v>250</v>
      </c>
      <c r="F50" s="146"/>
    </row>
    <row r="51" spans="1:7" s="228" customFormat="1" ht="25.5" customHeight="1" x14ac:dyDescent="0.2">
      <c r="A51" s="192">
        <v>43556</v>
      </c>
      <c r="B51" s="144" t="s">
        <v>289</v>
      </c>
      <c r="C51" s="145" t="s">
        <v>34</v>
      </c>
      <c r="D51" s="144" t="s">
        <v>283</v>
      </c>
      <c r="E51" s="190" t="s">
        <v>40</v>
      </c>
      <c r="F51" s="146"/>
    </row>
    <row r="52" spans="1:7" s="228" customFormat="1" ht="25.5" customHeight="1" x14ac:dyDescent="0.2">
      <c r="A52" s="192">
        <v>43557</v>
      </c>
      <c r="B52" s="144" t="s">
        <v>290</v>
      </c>
      <c r="C52" s="145" t="s">
        <v>34</v>
      </c>
      <c r="D52" s="144" t="s">
        <v>284</v>
      </c>
      <c r="E52" s="190">
        <v>95</v>
      </c>
      <c r="F52" s="146"/>
    </row>
    <row r="53" spans="1:7" s="228" customFormat="1" ht="25.5" customHeight="1" x14ac:dyDescent="0.2">
      <c r="A53" s="192">
        <v>43566</v>
      </c>
      <c r="B53" s="144" t="s">
        <v>291</v>
      </c>
      <c r="C53" s="145" t="s">
        <v>34</v>
      </c>
      <c r="D53" s="144" t="s">
        <v>201</v>
      </c>
      <c r="E53" s="190">
        <v>200</v>
      </c>
      <c r="F53" s="146"/>
    </row>
    <row r="54" spans="1:7" s="228" customFormat="1" ht="25.5" customHeight="1" x14ac:dyDescent="0.2">
      <c r="A54" s="192">
        <v>43566</v>
      </c>
      <c r="B54" s="144" t="s">
        <v>292</v>
      </c>
      <c r="C54" s="145" t="s">
        <v>36</v>
      </c>
      <c r="D54" s="144" t="s">
        <v>285</v>
      </c>
      <c r="E54" s="190">
        <v>100</v>
      </c>
      <c r="F54" s="146"/>
    </row>
    <row r="55" spans="1:7" s="228" customFormat="1" ht="25.5" customHeight="1" x14ac:dyDescent="0.2">
      <c r="A55" s="192">
        <v>43567</v>
      </c>
      <c r="B55" s="144" t="s">
        <v>293</v>
      </c>
      <c r="C55" s="145" t="s">
        <v>34</v>
      </c>
      <c r="D55" s="144" t="s">
        <v>286</v>
      </c>
      <c r="E55" s="190">
        <v>50</v>
      </c>
      <c r="F55" s="146"/>
    </row>
    <row r="56" spans="1:7" s="228" customFormat="1" ht="25.5" customHeight="1" x14ac:dyDescent="0.2">
      <c r="A56" s="192">
        <v>43570</v>
      </c>
      <c r="B56" s="144" t="s">
        <v>294</v>
      </c>
      <c r="C56" s="145" t="s">
        <v>34</v>
      </c>
      <c r="D56" s="144" t="s">
        <v>287</v>
      </c>
      <c r="E56" s="190">
        <v>100</v>
      </c>
      <c r="F56" s="146"/>
    </row>
    <row r="57" spans="1:7" s="228" customFormat="1" ht="25.5" customHeight="1" x14ac:dyDescent="0.2">
      <c r="A57" s="192">
        <v>43592</v>
      </c>
      <c r="B57" s="144" t="s">
        <v>336</v>
      </c>
      <c r="C57" s="145" t="s">
        <v>34</v>
      </c>
      <c r="D57" s="144" t="s">
        <v>337</v>
      </c>
      <c r="E57" s="190">
        <v>50</v>
      </c>
      <c r="F57" s="146"/>
    </row>
    <row r="58" spans="1:7" s="228" customFormat="1" ht="25.5" customHeight="1" x14ac:dyDescent="0.2">
      <c r="A58" s="192">
        <v>43599</v>
      </c>
      <c r="B58" s="144" t="s">
        <v>338</v>
      </c>
      <c r="C58" s="145" t="s">
        <v>34</v>
      </c>
      <c r="D58" s="144" t="s">
        <v>242</v>
      </c>
      <c r="E58" s="190">
        <v>200</v>
      </c>
      <c r="F58" s="146"/>
    </row>
    <row r="59" spans="1:7" s="228" customFormat="1" ht="25.5" customHeight="1" x14ac:dyDescent="0.2">
      <c r="A59" s="192">
        <v>43599</v>
      </c>
      <c r="B59" s="144" t="s">
        <v>342</v>
      </c>
      <c r="C59" s="145" t="s">
        <v>34</v>
      </c>
      <c r="D59" s="144" t="s">
        <v>184</v>
      </c>
      <c r="E59" s="190">
        <v>200</v>
      </c>
      <c r="F59" s="146"/>
    </row>
    <row r="60" spans="1:7" s="228" customFormat="1" ht="25.5" customHeight="1" x14ac:dyDescent="0.2">
      <c r="A60" s="192">
        <v>43599</v>
      </c>
      <c r="B60" s="144" t="s">
        <v>341</v>
      </c>
      <c r="C60" s="145" t="s">
        <v>36</v>
      </c>
      <c r="D60" s="144" t="s">
        <v>184</v>
      </c>
      <c r="E60" s="190">
        <v>200</v>
      </c>
      <c r="F60" s="146"/>
    </row>
    <row r="61" spans="1:7" s="228" customFormat="1" ht="25.5" customHeight="1" x14ac:dyDescent="0.2">
      <c r="A61" s="192">
        <v>43606</v>
      </c>
      <c r="B61" s="144" t="s">
        <v>343</v>
      </c>
      <c r="C61" s="145" t="s">
        <v>34</v>
      </c>
      <c r="D61" s="144" t="s">
        <v>189</v>
      </c>
      <c r="E61" s="190">
        <v>50</v>
      </c>
      <c r="F61" s="146"/>
    </row>
    <row r="62" spans="1:7" s="228" customFormat="1" ht="25.5" customHeight="1" x14ac:dyDescent="0.2">
      <c r="A62" s="192">
        <v>43606</v>
      </c>
      <c r="B62" s="144" t="s">
        <v>344</v>
      </c>
      <c r="C62" s="145" t="s">
        <v>34</v>
      </c>
      <c r="D62" s="144" t="s">
        <v>339</v>
      </c>
      <c r="E62" s="190">
        <v>50</v>
      </c>
      <c r="F62" s="146"/>
    </row>
    <row r="63" spans="1:7" s="228" customFormat="1" ht="25.5" customHeight="1" x14ac:dyDescent="0.2">
      <c r="A63" s="192">
        <v>43607</v>
      </c>
      <c r="B63" s="144" t="s">
        <v>345</v>
      </c>
      <c r="C63" s="145" t="s">
        <v>34</v>
      </c>
      <c r="D63" s="144" t="s">
        <v>340</v>
      </c>
      <c r="E63" s="190">
        <v>90</v>
      </c>
      <c r="F63" s="146"/>
    </row>
    <row r="64" spans="1:7" s="228" customFormat="1" ht="25.5" customHeight="1" x14ac:dyDescent="0.2">
      <c r="A64" s="192">
        <v>43615</v>
      </c>
      <c r="B64" s="144" t="s">
        <v>346</v>
      </c>
      <c r="C64" s="145" t="s">
        <v>34</v>
      </c>
      <c r="D64" s="144" t="s">
        <v>213</v>
      </c>
      <c r="E64" s="190">
        <v>150</v>
      </c>
      <c r="F64" s="146"/>
    </row>
    <row r="65" spans="1:6" s="228" customFormat="1" ht="25.5" customHeight="1" x14ac:dyDescent="0.2">
      <c r="A65" s="192">
        <v>43615</v>
      </c>
      <c r="B65" s="144" t="s">
        <v>347</v>
      </c>
      <c r="C65" s="145" t="s">
        <v>34</v>
      </c>
      <c r="D65" s="144" t="s">
        <v>201</v>
      </c>
      <c r="E65" s="190">
        <v>200</v>
      </c>
      <c r="F65" s="146"/>
    </row>
    <row r="66" spans="1:6" s="228" customFormat="1" ht="25.5" customHeight="1" x14ac:dyDescent="0.2">
      <c r="A66" s="192">
        <v>43622</v>
      </c>
      <c r="B66" s="144" t="s">
        <v>363</v>
      </c>
      <c r="C66" s="145" t="s">
        <v>34</v>
      </c>
      <c r="D66" s="144" t="s">
        <v>195</v>
      </c>
      <c r="E66" s="190">
        <v>25</v>
      </c>
      <c r="F66" s="146"/>
    </row>
    <row r="67" spans="1:6" s="228" customFormat="1" ht="25.5" customHeight="1" x14ac:dyDescent="0.2">
      <c r="A67" s="192">
        <v>43622</v>
      </c>
      <c r="B67" s="144" t="s">
        <v>364</v>
      </c>
      <c r="C67" s="145" t="s">
        <v>34</v>
      </c>
      <c r="D67" s="144" t="s">
        <v>371</v>
      </c>
      <c r="E67" s="190">
        <v>25</v>
      </c>
      <c r="F67" s="146"/>
    </row>
    <row r="68" spans="1:6" s="228" customFormat="1" ht="25.5" customHeight="1" x14ac:dyDescent="0.2">
      <c r="A68" s="192">
        <v>43622</v>
      </c>
      <c r="B68" s="144" t="s">
        <v>356</v>
      </c>
      <c r="C68" s="145" t="s">
        <v>34</v>
      </c>
      <c r="D68" s="144" t="s">
        <v>349</v>
      </c>
      <c r="E68" s="190">
        <v>50</v>
      </c>
      <c r="F68" s="146"/>
    </row>
    <row r="69" spans="1:6" s="228" customFormat="1" ht="25.5" customHeight="1" x14ac:dyDescent="0.2">
      <c r="A69" s="192">
        <v>43623</v>
      </c>
      <c r="B69" s="144" t="s">
        <v>365</v>
      </c>
      <c r="C69" s="145" t="s">
        <v>34</v>
      </c>
      <c r="D69" s="144" t="s">
        <v>372</v>
      </c>
      <c r="E69" s="190">
        <v>25</v>
      </c>
      <c r="F69" s="146"/>
    </row>
    <row r="70" spans="1:6" s="228" customFormat="1" ht="25.5" customHeight="1" x14ac:dyDescent="0.2">
      <c r="A70" s="192">
        <v>43627</v>
      </c>
      <c r="B70" s="144" t="s">
        <v>357</v>
      </c>
      <c r="C70" s="145" t="s">
        <v>36</v>
      </c>
      <c r="D70" s="144" t="s">
        <v>184</v>
      </c>
      <c r="E70" s="190">
        <v>100</v>
      </c>
      <c r="F70" s="146" t="s">
        <v>373</v>
      </c>
    </row>
    <row r="71" spans="1:6" s="228" customFormat="1" ht="25.5" customHeight="1" x14ac:dyDescent="0.2">
      <c r="A71" s="192">
        <v>43630</v>
      </c>
      <c r="B71" s="144" t="s">
        <v>366</v>
      </c>
      <c r="C71" s="145" t="s">
        <v>34</v>
      </c>
      <c r="D71" s="144" t="s">
        <v>374</v>
      </c>
      <c r="E71" s="190">
        <v>50</v>
      </c>
      <c r="F71" s="146"/>
    </row>
    <row r="72" spans="1:6" s="228" customFormat="1" ht="25.5" customHeight="1" x14ac:dyDescent="0.2">
      <c r="A72" s="192">
        <v>43630</v>
      </c>
      <c r="B72" s="144" t="s">
        <v>367</v>
      </c>
      <c r="C72" s="145" t="s">
        <v>34</v>
      </c>
      <c r="D72" s="144" t="s">
        <v>350</v>
      </c>
      <c r="E72" s="190">
        <v>100</v>
      </c>
      <c r="F72" s="146"/>
    </row>
    <row r="73" spans="1:6" s="228" customFormat="1" ht="25.5" customHeight="1" x14ac:dyDescent="0.2">
      <c r="A73" s="192">
        <v>43635</v>
      </c>
      <c r="B73" s="144" t="s">
        <v>446</v>
      </c>
      <c r="C73" s="145" t="s">
        <v>34</v>
      </c>
      <c r="D73" s="144" t="s">
        <v>375</v>
      </c>
      <c r="E73" s="190">
        <v>25</v>
      </c>
      <c r="F73" s="146"/>
    </row>
    <row r="74" spans="1:6" s="228" customFormat="1" ht="25.5" customHeight="1" x14ac:dyDescent="0.2">
      <c r="A74" s="192">
        <v>43635</v>
      </c>
      <c r="B74" s="144" t="s">
        <v>358</v>
      </c>
      <c r="C74" s="145" t="s">
        <v>34</v>
      </c>
      <c r="D74" s="144" t="s">
        <v>195</v>
      </c>
      <c r="E74" s="190">
        <v>50</v>
      </c>
      <c r="F74" s="146"/>
    </row>
    <row r="75" spans="1:6" s="228" customFormat="1" ht="25.5" customHeight="1" x14ac:dyDescent="0.2">
      <c r="A75" s="192">
        <v>43635</v>
      </c>
      <c r="B75" s="144" t="s">
        <v>359</v>
      </c>
      <c r="C75" s="145" t="s">
        <v>34</v>
      </c>
      <c r="D75" s="144" t="s">
        <v>351</v>
      </c>
      <c r="E75" s="190">
        <v>50</v>
      </c>
      <c r="F75" s="146"/>
    </row>
    <row r="76" spans="1:6" s="228" customFormat="1" ht="25.5" customHeight="1" x14ac:dyDescent="0.2">
      <c r="A76" s="192">
        <v>43635</v>
      </c>
      <c r="B76" s="144" t="s">
        <v>360</v>
      </c>
      <c r="C76" s="145" t="s">
        <v>34</v>
      </c>
      <c r="D76" s="144" t="s">
        <v>352</v>
      </c>
      <c r="E76" s="190">
        <v>50</v>
      </c>
      <c r="F76" s="146"/>
    </row>
    <row r="77" spans="1:6" s="228" customFormat="1" ht="25.5" customHeight="1" x14ac:dyDescent="0.2">
      <c r="A77" s="192">
        <v>43636</v>
      </c>
      <c r="B77" s="144" t="s">
        <v>368</v>
      </c>
      <c r="C77" s="145" t="s">
        <v>34</v>
      </c>
      <c r="D77" s="144" t="s">
        <v>376</v>
      </c>
      <c r="E77" s="190">
        <v>25</v>
      </c>
      <c r="F77" s="146"/>
    </row>
    <row r="78" spans="1:6" s="228" customFormat="1" ht="25.5" customHeight="1" x14ac:dyDescent="0.2">
      <c r="A78" s="192">
        <v>43636</v>
      </c>
      <c r="B78" s="144" t="s">
        <v>369</v>
      </c>
      <c r="C78" s="145" t="s">
        <v>34</v>
      </c>
      <c r="D78" s="144" t="s">
        <v>377</v>
      </c>
      <c r="E78" s="190">
        <v>50</v>
      </c>
      <c r="F78" s="146"/>
    </row>
    <row r="79" spans="1:6" s="228" customFormat="1" ht="25.5" customHeight="1" x14ac:dyDescent="0.2">
      <c r="A79" s="192">
        <v>43638</v>
      </c>
      <c r="B79" s="144" t="s">
        <v>361</v>
      </c>
      <c r="C79" s="145" t="s">
        <v>34</v>
      </c>
      <c r="D79" s="144" t="s">
        <v>353</v>
      </c>
      <c r="E79" s="190">
        <v>50</v>
      </c>
      <c r="F79" s="146"/>
    </row>
    <row r="80" spans="1:6" s="228" customFormat="1" ht="25.5" customHeight="1" x14ac:dyDescent="0.2">
      <c r="A80" s="192">
        <v>43642</v>
      </c>
      <c r="B80" s="144" t="s">
        <v>370</v>
      </c>
      <c r="C80" s="145" t="s">
        <v>34</v>
      </c>
      <c r="D80" s="144" t="s">
        <v>354</v>
      </c>
      <c r="E80" s="190">
        <v>50</v>
      </c>
      <c r="F80" s="146"/>
    </row>
    <row r="81" spans="1:7" s="228" customFormat="1" ht="25.5" customHeight="1" x14ac:dyDescent="0.2">
      <c r="A81" s="192">
        <v>43642</v>
      </c>
      <c r="B81" s="144" t="s">
        <v>362</v>
      </c>
      <c r="C81" s="145" t="s">
        <v>34</v>
      </c>
      <c r="D81" s="144" t="s">
        <v>355</v>
      </c>
      <c r="E81" s="190">
        <v>50</v>
      </c>
      <c r="F81" s="146"/>
    </row>
    <row r="82" spans="1:7" s="85" customFormat="1" hidden="1" x14ac:dyDescent="0.2">
      <c r="A82" s="106"/>
      <c r="B82" s="108"/>
      <c r="C82" s="112"/>
      <c r="D82" s="108"/>
      <c r="E82" s="110"/>
      <c r="F82" s="109"/>
    </row>
    <row r="83" spans="1:7" ht="34.5" customHeight="1" x14ac:dyDescent="0.2">
      <c r="A83" s="87" t="s">
        <v>163</v>
      </c>
      <c r="B83" s="88" t="s">
        <v>35</v>
      </c>
      <c r="C83" s="89">
        <f>C84+C85</f>
        <v>70</v>
      </c>
      <c r="D83" s="118" t="str">
        <f>IF(SUBTOTAL(3,C11:C82)=SUBTOTAL(103,C11:C82),'Summary and sign-off'!$A$47,'Summary and sign-off'!$A$48)</f>
        <v>Check - there are no hidden rows with data</v>
      </c>
      <c r="E83" s="280" t="str">
        <f>IF('Summary and sign-off'!F59='Summary and sign-off'!F53,'Summary and sign-off'!A51,'Summary and sign-off'!A49)</f>
        <v>Check - each entry provides sufficient information</v>
      </c>
      <c r="F83" s="280"/>
      <c r="G83" s="85"/>
    </row>
    <row r="84" spans="1:7" ht="25.5" customHeight="1" x14ac:dyDescent="0.25">
      <c r="A84" s="90"/>
      <c r="B84" s="91" t="s">
        <v>36</v>
      </c>
      <c r="C84" s="92">
        <f>COUNTIF(C11:C82,'Summary and sign-off'!A44)</f>
        <v>7</v>
      </c>
      <c r="D84" s="19"/>
      <c r="E84" s="20"/>
      <c r="F84" s="21"/>
    </row>
    <row r="85" spans="1:7" ht="25.5" customHeight="1" x14ac:dyDescent="0.25">
      <c r="A85" s="90"/>
      <c r="B85" s="91" t="s">
        <v>34</v>
      </c>
      <c r="C85" s="92">
        <f>COUNTIF(C11:C82,'Summary and sign-off'!A45)</f>
        <v>63</v>
      </c>
      <c r="D85" s="19"/>
      <c r="E85" s="20"/>
      <c r="F85" s="21"/>
    </row>
    <row r="86" spans="1:7" x14ac:dyDescent="0.2">
      <c r="A86" s="22"/>
      <c r="B86" s="23"/>
      <c r="C86" s="22"/>
      <c r="D86" s="24"/>
      <c r="E86" s="24"/>
      <c r="F86" s="22"/>
    </row>
    <row r="87" spans="1:7" x14ac:dyDescent="0.2">
      <c r="A87" s="23" t="s">
        <v>7</v>
      </c>
      <c r="B87" s="23"/>
      <c r="C87" s="23"/>
      <c r="D87" s="23"/>
      <c r="E87" s="23"/>
      <c r="F87" s="23"/>
    </row>
    <row r="88" spans="1:7" ht="12.6" customHeight="1" x14ac:dyDescent="0.2">
      <c r="A88" s="25" t="s">
        <v>50</v>
      </c>
      <c r="B88" s="22"/>
      <c r="C88" s="22"/>
      <c r="D88" s="22"/>
      <c r="E88" s="22"/>
      <c r="F88" s="26"/>
    </row>
    <row r="89" spans="1:7" x14ac:dyDescent="0.2">
      <c r="A89" s="25" t="s">
        <v>156</v>
      </c>
      <c r="B89" s="27"/>
      <c r="C89" s="28"/>
      <c r="D89" s="28"/>
      <c r="E89" s="28"/>
      <c r="F89" s="29"/>
    </row>
    <row r="90" spans="1:7" x14ac:dyDescent="0.2">
      <c r="A90" s="25" t="s">
        <v>15</v>
      </c>
      <c r="B90" s="30"/>
      <c r="C90" s="30"/>
      <c r="D90" s="30"/>
      <c r="E90" s="30"/>
      <c r="F90" s="30"/>
    </row>
    <row r="91" spans="1:7" ht="12.75" customHeight="1" x14ac:dyDescent="0.2">
      <c r="A91" s="25" t="s">
        <v>92</v>
      </c>
      <c r="B91" s="22"/>
      <c r="C91" s="22"/>
      <c r="D91" s="22"/>
      <c r="E91" s="22"/>
      <c r="F91" s="22"/>
    </row>
    <row r="92" spans="1:7" ht="12.95" customHeight="1" x14ac:dyDescent="0.2">
      <c r="A92" s="31" t="s">
        <v>37</v>
      </c>
      <c r="B92" s="32"/>
      <c r="C92" s="32"/>
      <c r="D92" s="32"/>
      <c r="E92" s="32"/>
      <c r="F92" s="32"/>
    </row>
    <row r="93" spans="1:7" x14ac:dyDescent="0.2">
      <c r="A93" s="33" t="s">
        <v>53</v>
      </c>
      <c r="B93" s="34"/>
      <c r="C93" s="29"/>
      <c r="D93" s="29"/>
      <c r="E93" s="29"/>
      <c r="F93" s="29"/>
    </row>
    <row r="94" spans="1:7" ht="12.75" customHeight="1" x14ac:dyDescent="0.2">
      <c r="A94" s="33" t="s">
        <v>165</v>
      </c>
      <c r="B94" s="25"/>
      <c r="C94" s="35"/>
      <c r="D94" s="35"/>
      <c r="E94" s="35"/>
      <c r="F94" s="35"/>
    </row>
    <row r="95" spans="1:7" ht="12.75" customHeight="1" x14ac:dyDescent="0.2">
      <c r="A95" s="25"/>
      <c r="B95" s="25"/>
      <c r="C95" s="35"/>
      <c r="D95" s="35"/>
      <c r="E95" s="35"/>
      <c r="F95" s="35"/>
    </row>
    <row r="96" spans="1:7" ht="12.75" hidden="1" customHeight="1" x14ac:dyDescent="0.2">
      <c r="A96" s="25"/>
      <c r="B96" s="25"/>
      <c r="C96" s="35"/>
      <c r="D96" s="35"/>
      <c r="E96" s="35"/>
      <c r="F96" s="35"/>
    </row>
    <row r="97" spans="1:6" hidden="1" x14ac:dyDescent="0.2"/>
    <row r="98" spans="1:6" hidden="1" x14ac:dyDescent="0.2"/>
    <row r="99" spans="1:6" hidden="1" x14ac:dyDescent="0.2">
      <c r="A99" s="23"/>
      <c r="B99" s="23"/>
      <c r="C99" s="23"/>
      <c r="D99" s="23"/>
      <c r="E99" s="23"/>
      <c r="F99" s="23"/>
    </row>
    <row r="100" spans="1:6" hidden="1" x14ac:dyDescent="0.2">
      <c r="A100" s="23"/>
      <c r="B100" s="23"/>
      <c r="C100" s="23"/>
      <c r="D100" s="23"/>
      <c r="E100" s="23"/>
      <c r="F100" s="23"/>
    </row>
    <row r="101" spans="1:6" hidden="1" x14ac:dyDescent="0.2">
      <c r="A101" s="23"/>
      <c r="B101" s="23"/>
      <c r="C101" s="23"/>
      <c r="D101" s="23"/>
      <c r="E101" s="23"/>
      <c r="F101" s="23"/>
    </row>
    <row r="102" spans="1:6" hidden="1" x14ac:dyDescent="0.2">
      <c r="A102" s="23"/>
      <c r="B102" s="23"/>
      <c r="C102" s="23"/>
      <c r="D102" s="23"/>
      <c r="E102" s="23"/>
      <c r="F102" s="23"/>
    </row>
    <row r="103" spans="1:6" hidden="1" x14ac:dyDescent="0.2">
      <c r="A103" s="23"/>
      <c r="B103" s="23"/>
      <c r="C103" s="23"/>
      <c r="D103" s="23"/>
      <c r="E103" s="23"/>
      <c r="F103" s="23"/>
    </row>
    <row r="104" spans="1:6" hidden="1" x14ac:dyDescent="0.2"/>
    <row r="105" spans="1:6" hidden="1" x14ac:dyDescent="0.2"/>
    <row r="106" spans="1:6" hidden="1" x14ac:dyDescent="0.2"/>
    <row r="107" spans="1:6" hidden="1" x14ac:dyDescent="0.2"/>
    <row r="108" spans="1:6" hidden="1" x14ac:dyDescent="0.2"/>
    <row r="109" spans="1:6" hidden="1" x14ac:dyDescent="0.2"/>
    <row r="110" spans="1:6" hidden="1" x14ac:dyDescent="0.2"/>
    <row r="111" spans="1:6" hidden="1" x14ac:dyDescent="0.2"/>
    <row r="112" spans="1:6"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sheetData>
  <sheetProtection sheet="1" formatCells="0" insertRows="0" deleteRows="0"/>
  <mergeCells count="10">
    <mergeCell ref="E83:F8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A19:A8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C11:C17 C19:C82</xm:sqref>
        </x14:dataValidation>
        <x14:dataValidation type="list" errorStyle="information" operator="greaterThan" allowBlank="1" showInputMessage="1" prompt="Provide specific $ value if possible" xr:uid="{00000000-0002-0000-0500-000003000000}">
          <x14:formula1>
            <xm:f>'Summary and sign-off'!$A$38:$A$43</xm:f>
          </x14:formula1>
          <xm:sqref>E11:E17 E19:E82</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58C664F18CFE49B43678B0BCB6B407" ma:contentTypeVersion="15" ma:contentTypeDescription="Create a new document." ma:contentTypeScope="" ma:versionID="ad6200a967210cc2de4556deeb9efcb9">
  <xsd:schema xmlns:xsd="http://www.w3.org/2001/XMLSchema" xmlns:xs="http://www.w3.org/2001/XMLSchema" xmlns:p="http://schemas.microsoft.com/office/2006/metadata/properties" xmlns:ns1="http://schemas.microsoft.com/sharepoint/v3" xmlns:ns2="6bc7be20-c4e5-4757-8900-6c43e6af25c7" targetNamespace="http://schemas.microsoft.com/office/2006/metadata/properties" ma:root="true" ma:fieldsID="edd2501dbf9df9ddc15551159e98cec9" ns1:_="" ns2:_="">
    <xsd:import namespace="http://schemas.microsoft.com/sharepoint/v3"/>
    <xsd:import namespace="6bc7be20-c4e5-4757-8900-6c43e6af25c7"/>
    <xsd:element name="properties">
      <xsd:complexType>
        <xsd:sequence>
          <xsd:element name="documentManagement">
            <xsd:complexType>
              <xsd:all>
                <xsd:element ref="ns2:MediaServiceMetadata" minOccurs="0"/>
                <xsd:element ref="ns2:MediaServiceFastMetadata" minOccurs="0"/>
                <xsd:element ref="ns1:AverageRating" minOccurs="0"/>
                <xsd:element ref="ns1:RatingCount" minOccurs="0"/>
                <xsd:element ref="ns1:RatedBy" minOccurs="0"/>
                <xsd:element ref="ns1:Ratings" minOccurs="0"/>
                <xsd:element ref="ns1:LikesCount" minOccurs="0"/>
                <xsd:element ref="ns1:LikedBy"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vy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Rating (0-5)" ma:decimals="2" ma:description="Average value of all the ratings that have been submitted" ma:internalName="AverageRating" ma:readOnly="true">
      <xsd:simpleType>
        <xsd:restriction base="dms:Number"/>
      </xsd:simpleType>
    </xsd:element>
    <xsd:element name="RatingCount" ma:index="11" nillable="true" ma:displayName="Number of Ratings" ma:decimals="0" ma:description="Number of ratings submitted" ma:internalName="RatingCount" ma:readOnly="true">
      <xsd:simpleType>
        <xsd:restriction base="dms:Number"/>
      </xsd:simpleType>
    </xsd:element>
    <xsd:element name="RatedBy" ma:index="12"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User ratings" ma:description="User ratings for the item" ma:hidden="true" ma:internalName="Ratings">
      <xsd:simpleType>
        <xsd:restriction base="dms:Note"/>
      </xsd:simpleType>
    </xsd:element>
    <xsd:element name="LikesCount" ma:index="14" nillable="true" ma:displayName="Number of Likes" ma:internalName="LikesCount">
      <xsd:simpleType>
        <xsd:restriction base="dms:Unknown"/>
      </xsd:simpleType>
    </xsd:element>
    <xsd:element name="LikedBy" ma:index="15"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c7be20-c4e5-4757-8900-6c43e6af25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vyop" ma:index="22" nillable="true" ma:displayName="Person or Group" ma:list="UserInfo" ma:internalName="vyop">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vyop xmlns="6bc7be20-c4e5-4757-8900-6c43e6af25c7">
      <UserInfo>
        <DisplayName/>
        <AccountId xsi:nil="true"/>
        <AccountType/>
      </UserInfo>
    </vyop>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E2B51F3-0FF4-4BE7-8250-A609E55AE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c7be20-c4e5-4757-8900-6c43e6af25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schemas.openxmlformats.org/package/2006/metadata/core-properties"/>
    <ds:schemaRef ds:uri="6bc7be20-c4e5-4757-8900-6c43e6af25c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ACC</dc:creator>
  <dc:description/>
  <cp:lastModifiedBy>Mark Williamson</cp:lastModifiedBy>
  <cp:lastPrinted>2019-07-22T04:12:27Z</cp:lastPrinted>
  <dcterms:created xsi:type="dcterms:W3CDTF">2010-10-17T20:59:02Z</dcterms:created>
  <dcterms:modified xsi:type="dcterms:W3CDTF">2019-07-30T21:21:23Z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0x010100BF58C664F18CFE49B43678B0BCB6B407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SV_QUERY_LIST_4F35BF76-6C0D-4D9B-82B2-816C12CF3733">
    <vt:lpwstr>empty_477D106A-C0D6-4607-AEBD-E2C9D60EA279</vt:lpwstr>
  </property>
</Properties>
</file>